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C:\Users\rynkunm\Desktop\dokumnetacja 5.5\"/>
    </mc:Choice>
  </mc:AlternateContent>
  <bookViews>
    <workbookView xWindow="0" yWindow="465" windowWidth="25605" windowHeight="14160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Analiza!$B$552:$B$576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Analiza!$B$583:$B$617</definedName>
    <definedName name="obszar">#REF!</definedName>
    <definedName name="_xlnm.Print_Area" localSheetId="1">Analiza!$A$113:$AN$515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538" i="3" l="1"/>
  <c r="AF538" i="3"/>
  <c r="AE538" i="3"/>
  <c r="AD538" i="3"/>
  <c r="AC538" i="3"/>
  <c r="AB538" i="3"/>
  <c r="AA538" i="3"/>
  <c r="Z538" i="3"/>
  <c r="Y538" i="3"/>
  <c r="X538" i="3"/>
  <c r="W538" i="3"/>
  <c r="V538" i="3"/>
  <c r="U538" i="3"/>
  <c r="T538" i="3"/>
  <c r="S538" i="3"/>
  <c r="R538" i="3"/>
  <c r="Q538" i="3"/>
  <c r="P538" i="3"/>
  <c r="O538" i="3"/>
  <c r="N538" i="3"/>
  <c r="M538" i="3"/>
  <c r="L538" i="3"/>
  <c r="K538" i="3"/>
  <c r="J538" i="3"/>
  <c r="I538" i="3"/>
  <c r="H538" i="3"/>
  <c r="G538" i="3"/>
  <c r="F538" i="3"/>
  <c r="E538" i="3"/>
  <c r="AG537" i="3"/>
  <c r="AF537" i="3"/>
  <c r="AE537" i="3"/>
  <c r="AD537" i="3"/>
  <c r="AC537" i="3"/>
  <c r="AB537" i="3"/>
  <c r="AA537" i="3"/>
  <c r="Z537" i="3"/>
  <c r="Y537" i="3"/>
  <c r="X537" i="3"/>
  <c r="W537" i="3"/>
  <c r="V537" i="3"/>
  <c r="U537" i="3"/>
  <c r="T537" i="3"/>
  <c r="S537" i="3"/>
  <c r="R537" i="3"/>
  <c r="Q537" i="3"/>
  <c r="P537" i="3"/>
  <c r="O537" i="3"/>
  <c r="N537" i="3"/>
  <c r="M537" i="3"/>
  <c r="L537" i="3"/>
  <c r="K537" i="3"/>
  <c r="J537" i="3"/>
  <c r="I537" i="3"/>
  <c r="H537" i="3"/>
  <c r="G537" i="3"/>
  <c r="F537" i="3"/>
  <c r="E537" i="3"/>
  <c r="D538" i="3"/>
  <c r="D537" i="3"/>
  <c r="D4" i="3"/>
  <c r="D59" i="3"/>
  <c r="G83" i="3"/>
  <c r="D517" i="3"/>
  <c r="D13" i="3"/>
  <c r="D14" i="3"/>
  <c r="D445" i="3"/>
  <c r="E59" i="3"/>
  <c r="H83" i="3"/>
  <c r="E445" i="3"/>
  <c r="F59" i="3"/>
  <c r="I83" i="3"/>
  <c r="F445" i="3"/>
  <c r="G59" i="3"/>
  <c r="J83" i="3"/>
  <c r="G445" i="3"/>
  <c r="H59" i="3"/>
  <c r="K83" i="3"/>
  <c r="H445" i="3"/>
  <c r="I59" i="3"/>
  <c r="L83" i="3"/>
  <c r="I445" i="3"/>
  <c r="J59" i="3"/>
  <c r="M83" i="3"/>
  <c r="J445" i="3"/>
  <c r="K59" i="3"/>
  <c r="N83" i="3"/>
  <c r="K445" i="3"/>
  <c r="L59" i="3"/>
  <c r="O83" i="3"/>
  <c r="L445" i="3"/>
  <c r="M59" i="3"/>
  <c r="P83" i="3"/>
  <c r="M445" i="3"/>
  <c r="N59" i="3"/>
  <c r="Q83" i="3"/>
  <c r="N445" i="3"/>
  <c r="O59" i="3"/>
  <c r="R83" i="3"/>
  <c r="O445" i="3"/>
  <c r="P59" i="3"/>
  <c r="S83" i="3"/>
  <c r="P445" i="3"/>
  <c r="Q59" i="3"/>
  <c r="T83" i="3"/>
  <c r="Q445" i="3"/>
  <c r="R59" i="3"/>
  <c r="U83" i="3"/>
  <c r="R445" i="3"/>
  <c r="S59" i="3"/>
  <c r="V83" i="3"/>
  <c r="S445" i="3"/>
  <c r="T59" i="3"/>
  <c r="W83" i="3"/>
  <c r="T445" i="3"/>
  <c r="U59" i="3"/>
  <c r="X83" i="3"/>
  <c r="U445" i="3"/>
  <c r="V59" i="3"/>
  <c r="Y83" i="3"/>
  <c r="V445" i="3"/>
  <c r="W59" i="3"/>
  <c r="Z83" i="3"/>
  <c r="W445" i="3"/>
  <c r="X59" i="3"/>
  <c r="AA83" i="3"/>
  <c r="X445" i="3"/>
  <c r="Y59" i="3"/>
  <c r="AB83" i="3"/>
  <c r="Y445" i="3"/>
  <c r="Z59" i="3"/>
  <c r="AC83" i="3"/>
  <c r="Z445" i="3"/>
  <c r="AA59" i="3"/>
  <c r="AD83" i="3"/>
  <c r="AA445" i="3"/>
  <c r="AB59" i="3"/>
  <c r="AE83" i="3"/>
  <c r="AB445" i="3"/>
  <c r="AC59" i="3"/>
  <c r="AF83" i="3"/>
  <c r="AC445" i="3"/>
  <c r="AD59" i="3"/>
  <c r="AG83" i="3"/>
  <c r="AD445" i="3"/>
  <c r="AE59" i="3"/>
  <c r="AH83" i="3"/>
  <c r="AE445" i="3"/>
  <c r="AF59" i="3"/>
  <c r="AI83" i="3"/>
  <c r="AF445" i="3"/>
  <c r="AG59" i="3"/>
  <c r="AJ83" i="3"/>
  <c r="AG445" i="3"/>
  <c r="D449" i="3"/>
  <c r="D453" i="3"/>
  <c r="C412" i="3"/>
  <c r="D412" i="3"/>
  <c r="C413" i="3"/>
  <c r="D413" i="3"/>
  <c r="D7" i="3"/>
  <c r="D403" i="3"/>
  <c r="E403" i="3"/>
  <c r="F403" i="3"/>
  <c r="G403" i="3"/>
  <c r="H403" i="3"/>
  <c r="I403" i="3"/>
  <c r="J403" i="3"/>
  <c r="K403" i="3"/>
  <c r="L403" i="3"/>
  <c r="M403" i="3"/>
  <c r="N403" i="3"/>
  <c r="O403" i="3"/>
  <c r="P403" i="3"/>
  <c r="Q403" i="3"/>
  <c r="R403" i="3"/>
  <c r="S403" i="3"/>
  <c r="T403" i="3"/>
  <c r="U403" i="3"/>
  <c r="V403" i="3"/>
  <c r="W403" i="3"/>
  <c r="X403" i="3"/>
  <c r="Y403" i="3"/>
  <c r="Z403" i="3"/>
  <c r="AA403" i="3"/>
  <c r="AB403" i="3"/>
  <c r="AC403" i="3"/>
  <c r="AD403" i="3"/>
  <c r="AE403" i="3"/>
  <c r="AF403" i="3"/>
  <c r="AG403" i="3"/>
  <c r="D404" i="3"/>
  <c r="E404" i="3"/>
  <c r="F404" i="3"/>
  <c r="G404" i="3"/>
  <c r="H404" i="3"/>
  <c r="I404" i="3"/>
  <c r="J404" i="3"/>
  <c r="K404" i="3"/>
  <c r="L404" i="3"/>
  <c r="M404" i="3"/>
  <c r="N404" i="3"/>
  <c r="O404" i="3"/>
  <c r="P404" i="3"/>
  <c r="Q404" i="3"/>
  <c r="R404" i="3"/>
  <c r="S404" i="3"/>
  <c r="T404" i="3"/>
  <c r="U404" i="3"/>
  <c r="V404" i="3"/>
  <c r="W404" i="3"/>
  <c r="X404" i="3"/>
  <c r="Y404" i="3"/>
  <c r="Z404" i="3"/>
  <c r="AA404" i="3"/>
  <c r="AB404" i="3"/>
  <c r="AC404" i="3"/>
  <c r="AD404" i="3"/>
  <c r="AE404" i="3"/>
  <c r="AF404" i="3"/>
  <c r="AG40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C409" i="3"/>
  <c r="D409" i="3"/>
  <c r="D18" i="3"/>
  <c r="C180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545" i="3"/>
  <c r="C179" i="3"/>
  <c r="C181" i="3"/>
  <c r="C411" i="3"/>
  <c r="D411" i="3"/>
  <c r="D8" i="3"/>
  <c r="C410" i="3"/>
  <c r="D410" i="3"/>
  <c r="D16" i="3"/>
  <c r="C414" i="3"/>
  <c r="D414" i="3"/>
  <c r="D415" i="3"/>
  <c r="D42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C130" i="3"/>
  <c r="C190" i="3"/>
  <c r="D421" i="3"/>
  <c r="D15" i="3"/>
  <c r="D426" i="3"/>
  <c r="D425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180" i="3"/>
  <c r="D181" i="3"/>
  <c r="D182" i="3"/>
  <c r="D183" i="3"/>
  <c r="D184" i="3"/>
  <c r="D185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D432" i="3"/>
  <c r="D353" i="3"/>
  <c r="D354" i="3"/>
  <c r="D355" i="3"/>
  <c r="D356" i="3"/>
  <c r="D357" i="3"/>
  <c r="D358" i="3"/>
  <c r="D359" i="3"/>
  <c r="D360" i="3"/>
  <c r="D361" i="3"/>
  <c r="D362" i="3"/>
  <c r="D363" i="3"/>
  <c r="D365" i="3"/>
  <c r="D366" i="3"/>
  <c r="D335" i="3"/>
  <c r="D336" i="3"/>
  <c r="D337" i="3"/>
  <c r="D338" i="3"/>
  <c r="D339" i="3"/>
  <c r="D340" i="3"/>
  <c r="D341" i="3"/>
  <c r="D342" i="3"/>
  <c r="D343" i="3"/>
  <c r="D344" i="3"/>
  <c r="D345" i="3"/>
  <c r="D347" i="3"/>
  <c r="D348" i="3"/>
  <c r="D371" i="3"/>
  <c r="D434" i="3"/>
  <c r="G84" i="3"/>
  <c r="D433" i="3"/>
  <c r="H84" i="3"/>
  <c r="E433" i="3"/>
  <c r="D435" i="3"/>
  <c r="D220" i="3"/>
  <c r="E85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C107" i="3"/>
  <c r="AK107" i="3"/>
  <c r="C108" i="3"/>
  <c r="AK108" i="3"/>
  <c r="C109" i="3"/>
  <c r="AK109" i="3"/>
  <c r="C110" i="3"/>
  <c r="AK110" i="3"/>
  <c r="C111" i="3"/>
  <c r="AK111" i="3"/>
  <c r="C112" i="3"/>
  <c r="AK112" i="3"/>
  <c r="C113" i="3"/>
  <c r="AK113" i="3"/>
  <c r="C114" i="3"/>
  <c r="AK114" i="3"/>
  <c r="C115" i="3"/>
  <c r="AK115" i="3"/>
  <c r="C116" i="3"/>
  <c r="AK116" i="3"/>
  <c r="C117" i="3"/>
  <c r="AK117" i="3"/>
  <c r="C118" i="3"/>
  <c r="AK118" i="3"/>
  <c r="C119" i="3"/>
  <c r="AK119" i="3"/>
  <c r="C120" i="3"/>
  <c r="AK120" i="3"/>
  <c r="C121" i="3"/>
  <c r="AK121" i="3"/>
  <c r="C122" i="3"/>
  <c r="AK122" i="3"/>
  <c r="C123" i="3"/>
  <c r="AK123" i="3"/>
  <c r="C124" i="3"/>
  <c r="AK124" i="3"/>
  <c r="C125" i="3"/>
  <c r="AK125" i="3"/>
  <c r="C126" i="3"/>
  <c r="AK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AK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AK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AK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AK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AK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AK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AK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AK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AK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AK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AK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AK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AK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AK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AK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AK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AK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AK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AK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AK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AK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AK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AK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AK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AK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AK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AK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AK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AK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AK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AK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AK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AK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AK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AK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AK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AK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AK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AK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AK175" i="3"/>
  <c r="D221" i="3"/>
  <c r="D233" i="3"/>
  <c r="D234" i="3"/>
  <c r="D85" i="3"/>
  <c r="D135" i="3"/>
  <c r="D222" i="3"/>
  <c r="D232" i="3"/>
  <c r="D235" i="3"/>
  <c r="D214" i="3"/>
  <c r="D215" i="3"/>
  <c r="D213" i="3"/>
  <c r="D216" i="3"/>
  <c r="D239" i="3"/>
  <c r="D223" i="3"/>
  <c r="D241" i="3"/>
  <c r="D244" i="3"/>
  <c r="D436" i="3"/>
  <c r="D381" i="3"/>
  <c r="D240" i="3"/>
  <c r="D242" i="3"/>
  <c r="D245" i="3"/>
  <c r="D379" i="3"/>
  <c r="D382" i="3"/>
  <c r="D386" i="3"/>
  <c r="D384" i="3"/>
  <c r="D387" i="3"/>
  <c r="D391" i="3"/>
  <c r="D389" i="3"/>
  <c r="D392" i="3"/>
  <c r="D394" i="3"/>
  <c r="D437" i="3"/>
  <c r="D187" i="3"/>
  <c r="D188" i="3"/>
  <c r="D189" i="3"/>
  <c r="D438" i="3"/>
  <c r="D439" i="3"/>
  <c r="D443" i="3"/>
  <c r="E432" i="3"/>
  <c r="E353" i="3"/>
  <c r="E354" i="3"/>
  <c r="E355" i="3"/>
  <c r="E356" i="3"/>
  <c r="E357" i="3"/>
  <c r="E358" i="3"/>
  <c r="E359" i="3"/>
  <c r="E360" i="3"/>
  <c r="E361" i="3"/>
  <c r="E362" i="3"/>
  <c r="E363" i="3"/>
  <c r="E365" i="3"/>
  <c r="E366" i="3"/>
  <c r="E335" i="3"/>
  <c r="E336" i="3"/>
  <c r="E337" i="3"/>
  <c r="E338" i="3"/>
  <c r="E339" i="3"/>
  <c r="E340" i="3"/>
  <c r="E341" i="3"/>
  <c r="E342" i="3"/>
  <c r="E343" i="3"/>
  <c r="E344" i="3"/>
  <c r="E345" i="3"/>
  <c r="E347" i="3"/>
  <c r="E348" i="3"/>
  <c r="E371" i="3"/>
  <c r="E434" i="3"/>
  <c r="I84" i="3"/>
  <c r="F433" i="3"/>
  <c r="E435" i="3"/>
  <c r="E220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E221" i="3"/>
  <c r="E53" i="3"/>
  <c r="E54" i="3"/>
  <c r="E233" i="3"/>
  <c r="E234" i="3"/>
  <c r="E222" i="3"/>
  <c r="E232" i="3"/>
  <c r="E235" i="3"/>
  <c r="E214" i="3"/>
  <c r="E215" i="3"/>
  <c r="E213" i="3"/>
  <c r="E216" i="3"/>
  <c r="E239" i="3"/>
  <c r="E223" i="3"/>
  <c r="E241" i="3"/>
  <c r="E244" i="3"/>
  <c r="E436" i="3"/>
  <c r="E437" i="3"/>
  <c r="E187" i="3"/>
  <c r="E188" i="3"/>
  <c r="E189" i="3"/>
  <c r="E438" i="3"/>
  <c r="E439" i="3"/>
  <c r="E443" i="3"/>
  <c r="E75" i="3"/>
  <c r="E76" i="3"/>
  <c r="F432" i="3"/>
  <c r="F353" i="3"/>
  <c r="F354" i="3"/>
  <c r="F355" i="3"/>
  <c r="F356" i="3"/>
  <c r="F357" i="3"/>
  <c r="F358" i="3"/>
  <c r="F359" i="3"/>
  <c r="F360" i="3"/>
  <c r="F361" i="3"/>
  <c r="F362" i="3"/>
  <c r="F363" i="3"/>
  <c r="F365" i="3"/>
  <c r="F366" i="3"/>
  <c r="F335" i="3"/>
  <c r="F336" i="3"/>
  <c r="F337" i="3"/>
  <c r="F338" i="3"/>
  <c r="F339" i="3"/>
  <c r="F340" i="3"/>
  <c r="F341" i="3"/>
  <c r="F342" i="3"/>
  <c r="F343" i="3"/>
  <c r="F344" i="3"/>
  <c r="F345" i="3"/>
  <c r="F347" i="3"/>
  <c r="F348" i="3"/>
  <c r="F371" i="3"/>
  <c r="F434" i="3"/>
  <c r="J84" i="3"/>
  <c r="G433" i="3"/>
  <c r="F435" i="3"/>
  <c r="F220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F221" i="3"/>
  <c r="F53" i="3"/>
  <c r="F54" i="3"/>
  <c r="F233" i="3"/>
  <c r="F234" i="3"/>
  <c r="F222" i="3"/>
  <c r="F232" i="3"/>
  <c r="F235" i="3"/>
  <c r="F214" i="3"/>
  <c r="F215" i="3"/>
  <c r="F213" i="3"/>
  <c r="F216" i="3"/>
  <c r="F239" i="3"/>
  <c r="F223" i="3"/>
  <c r="F241" i="3"/>
  <c r="F244" i="3"/>
  <c r="F436" i="3"/>
  <c r="F437" i="3"/>
  <c r="F187" i="3"/>
  <c r="F188" i="3"/>
  <c r="F189" i="3"/>
  <c r="F438" i="3"/>
  <c r="F439" i="3"/>
  <c r="F443" i="3"/>
  <c r="F75" i="3"/>
  <c r="F76" i="3"/>
  <c r="G432" i="3"/>
  <c r="G353" i="3"/>
  <c r="G354" i="3"/>
  <c r="G355" i="3"/>
  <c r="G356" i="3"/>
  <c r="G357" i="3"/>
  <c r="G358" i="3"/>
  <c r="G359" i="3"/>
  <c r="G360" i="3"/>
  <c r="G361" i="3"/>
  <c r="G362" i="3"/>
  <c r="G363" i="3"/>
  <c r="G365" i="3"/>
  <c r="G366" i="3"/>
  <c r="G335" i="3"/>
  <c r="G336" i="3"/>
  <c r="G337" i="3"/>
  <c r="G338" i="3"/>
  <c r="G339" i="3"/>
  <c r="G340" i="3"/>
  <c r="G341" i="3"/>
  <c r="G342" i="3"/>
  <c r="G343" i="3"/>
  <c r="G344" i="3"/>
  <c r="G345" i="3"/>
  <c r="G347" i="3"/>
  <c r="G348" i="3"/>
  <c r="G371" i="3"/>
  <c r="G434" i="3"/>
  <c r="K84" i="3"/>
  <c r="H433" i="3"/>
  <c r="G435" i="3"/>
  <c r="G220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35" i="3"/>
  <c r="AN136" i="3"/>
  <c r="AN137" i="3"/>
  <c r="AN138" i="3"/>
  <c r="AN139" i="3"/>
  <c r="AN140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AN168" i="3"/>
  <c r="AN169" i="3"/>
  <c r="AN170" i="3"/>
  <c r="AN171" i="3"/>
  <c r="AN172" i="3"/>
  <c r="AN173" i="3"/>
  <c r="AN174" i="3"/>
  <c r="AN175" i="3"/>
  <c r="G221" i="3"/>
  <c r="G53" i="3"/>
  <c r="G54" i="3"/>
  <c r="G233" i="3"/>
  <c r="G234" i="3"/>
  <c r="G222" i="3"/>
  <c r="G232" i="3"/>
  <c r="G235" i="3"/>
  <c r="G214" i="3"/>
  <c r="G215" i="3"/>
  <c r="G213" i="3"/>
  <c r="G216" i="3"/>
  <c r="G239" i="3"/>
  <c r="G223" i="3"/>
  <c r="G241" i="3"/>
  <c r="G244" i="3"/>
  <c r="G436" i="3"/>
  <c r="G437" i="3"/>
  <c r="G187" i="3"/>
  <c r="G188" i="3"/>
  <c r="G189" i="3"/>
  <c r="G438" i="3"/>
  <c r="G439" i="3"/>
  <c r="G443" i="3"/>
  <c r="G75" i="3"/>
  <c r="G76" i="3"/>
  <c r="H432" i="3"/>
  <c r="H353" i="3"/>
  <c r="H354" i="3"/>
  <c r="H355" i="3"/>
  <c r="H356" i="3"/>
  <c r="H357" i="3"/>
  <c r="H358" i="3"/>
  <c r="H359" i="3"/>
  <c r="H360" i="3"/>
  <c r="H361" i="3"/>
  <c r="H362" i="3"/>
  <c r="H363" i="3"/>
  <c r="H365" i="3"/>
  <c r="H366" i="3"/>
  <c r="H335" i="3"/>
  <c r="H336" i="3"/>
  <c r="H337" i="3"/>
  <c r="H338" i="3"/>
  <c r="H339" i="3"/>
  <c r="H340" i="3"/>
  <c r="H341" i="3"/>
  <c r="H342" i="3"/>
  <c r="H343" i="3"/>
  <c r="H344" i="3"/>
  <c r="H345" i="3"/>
  <c r="H347" i="3"/>
  <c r="H348" i="3"/>
  <c r="H371" i="3"/>
  <c r="H434" i="3"/>
  <c r="L84" i="3"/>
  <c r="I433" i="3"/>
  <c r="H435" i="3"/>
  <c r="H220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H221" i="3"/>
  <c r="H53" i="3"/>
  <c r="H54" i="3"/>
  <c r="H233" i="3"/>
  <c r="H234" i="3"/>
  <c r="H222" i="3"/>
  <c r="H232" i="3"/>
  <c r="H235" i="3"/>
  <c r="H214" i="3"/>
  <c r="H215" i="3"/>
  <c r="H213" i="3"/>
  <c r="H216" i="3"/>
  <c r="H239" i="3"/>
  <c r="H223" i="3"/>
  <c r="H241" i="3"/>
  <c r="H244" i="3"/>
  <c r="H436" i="3"/>
  <c r="H437" i="3"/>
  <c r="H187" i="3"/>
  <c r="H188" i="3"/>
  <c r="H189" i="3"/>
  <c r="H438" i="3"/>
  <c r="H439" i="3"/>
  <c r="H443" i="3"/>
  <c r="H75" i="3"/>
  <c r="H76" i="3"/>
  <c r="I432" i="3"/>
  <c r="I353" i="3"/>
  <c r="I354" i="3"/>
  <c r="I355" i="3"/>
  <c r="I356" i="3"/>
  <c r="I357" i="3"/>
  <c r="I358" i="3"/>
  <c r="I359" i="3"/>
  <c r="I360" i="3"/>
  <c r="I361" i="3"/>
  <c r="I362" i="3"/>
  <c r="I363" i="3"/>
  <c r="I365" i="3"/>
  <c r="I366" i="3"/>
  <c r="I335" i="3"/>
  <c r="I336" i="3"/>
  <c r="I337" i="3"/>
  <c r="I338" i="3"/>
  <c r="I339" i="3"/>
  <c r="I340" i="3"/>
  <c r="I341" i="3"/>
  <c r="I342" i="3"/>
  <c r="I343" i="3"/>
  <c r="I344" i="3"/>
  <c r="I345" i="3"/>
  <c r="I347" i="3"/>
  <c r="I348" i="3"/>
  <c r="I371" i="3"/>
  <c r="I434" i="3"/>
  <c r="M84" i="3"/>
  <c r="J433" i="3"/>
  <c r="I435" i="3"/>
  <c r="I220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I221" i="3"/>
  <c r="I53" i="3"/>
  <c r="I54" i="3"/>
  <c r="I233" i="3"/>
  <c r="I234" i="3"/>
  <c r="I222" i="3"/>
  <c r="I232" i="3"/>
  <c r="I235" i="3"/>
  <c r="I214" i="3"/>
  <c r="I215" i="3"/>
  <c r="I213" i="3"/>
  <c r="I216" i="3"/>
  <c r="I239" i="3"/>
  <c r="I223" i="3"/>
  <c r="I241" i="3"/>
  <c r="I244" i="3"/>
  <c r="I436" i="3"/>
  <c r="I437" i="3"/>
  <c r="I187" i="3"/>
  <c r="I188" i="3"/>
  <c r="I189" i="3"/>
  <c r="I438" i="3"/>
  <c r="I439" i="3"/>
  <c r="I443" i="3"/>
  <c r="I75" i="3"/>
  <c r="I76" i="3"/>
  <c r="J432" i="3"/>
  <c r="J353" i="3"/>
  <c r="J354" i="3"/>
  <c r="J355" i="3"/>
  <c r="J356" i="3"/>
  <c r="J357" i="3"/>
  <c r="J358" i="3"/>
  <c r="J359" i="3"/>
  <c r="J360" i="3"/>
  <c r="J361" i="3"/>
  <c r="J362" i="3"/>
  <c r="J363" i="3"/>
  <c r="J365" i="3"/>
  <c r="J366" i="3"/>
  <c r="J335" i="3"/>
  <c r="J336" i="3"/>
  <c r="J337" i="3"/>
  <c r="J338" i="3"/>
  <c r="J339" i="3"/>
  <c r="J340" i="3"/>
  <c r="J341" i="3"/>
  <c r="J342" i="3"/>
  <c r="J343" i="3"/>
  <c r="J344" i="3"/>
  <c r="J345" i="3"/>
  <c r="J347" i="3"/>
  <c r="J348" i="3"/>
  <c r="J371" i="3"/>
  <c r="J434" i="3"/>
  <c r="N84" i="3"/>
  <c r="K433" i="3"/>
  <c r="J435" i="3"/>
  <c r="J220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J221" i="3"/>
  <c r="J53" i="3"/>
  <c r="J54" i="3"/>
  <c r="J233" i="3"/>
  <c r="J234" i="3"/>
  <c r="J222" i="3"/>
  <c r="J232" i="3"/>
  <c r="J235" i="3"/>
  <c r="J214" i="3"/>
  <c r="J215" i="3"/>
  <c r="J213" i="3"/>
  <c r="J216" i="3"/>
  <c r="J239" i="3"/>
  <c r="J223" i="3"/>
  <c r="J241" i="3"/>
  <c r="J244" i="3"/>
  <c r="J436" i="3"/>
  <c r="J437" i="3"/>
  <c r="J187" i="3"/>
  <c r="J188" i="3"/>
  <c r="J189" i="3"/>
  <c r="J438" i="3"/>
  <c r="J439" i="3"/>
  <c r="J443" i="3"/>
  <c r="J75" i="3"/>
  <c r="J76" i="3"/>
  <c r="K432" i="3"/>
  <c r="K353" i="3"/>
  <c r="K354" i="3"/>
  <c r="K355" i="3"/>
  <c r="K356" i="3"/>
  <c r="K357" i="3"/>
  <c r="K358" i="3"/>
  <c r="K359" i="3"/>
  <c r="K360" i="3"/>
  <c r="K361" i="3"/>
  <c r="K362" i="3"/>
  <c r="K363" i="3"/>
  <c r="K365" i="3"/>
  <c r="K366" i="3"/>
  <c r="K335" i="3"/>
  <c r="K336" i="3"/>
  <c r="K337" i="3"/>
  <c r="K338" i="3"/>
  <c r="K339" i="3"/>
  <c r="K340" i="3"/>
  <c r="K341" i="3"/>
  <c r="K342" i="3"/>
  <c r="K343" i="3"/>
  <c r="K344" i="3"/>
  <c r="K345" i="3"/>
  <c r="K347" i="3"/>
  <c r="K348" i="3"/>
  <c r="K371" i="3"/>
  <c r="K434" i="3"/>
  <c r="O84" i="3"/>
  <c r="L433" i="3"/>
  <c r="K435" i="3"/>
  <c r="K220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K221" i="3"/>
  <c r="K53" i="3"/>
  <c r="K54" i="3"/>
  <c r="K233" i="3"/>
  <c r="K234" i="3"/>
  <c r="K222" i="3"/>
  <c r="K232" i="3"/>
  <c r="K235" i="3"/>
  <c r="K214" i="3"/>
  <c r="K215" i="3"/>
  <c r="K213" i="3"/>
  <c r="K216" i="3"/>
  <c r="K239" i="3"/>
  <c r="K223" i="3"/>
  <c r="K241" i="3"/>
  <c r="K244" i="3"/>
  <c r="K436" i="3"/>
  <c r="K437" i="3"/>
  <c r="K187" i="3"/>
  <c r="K188" i="3"/>
  <c r="K189" i="3"/>
  <c r="K438" i="3"/>
  <c r="K439" i="3"/>
  <c r="K443" i="3"/>
  <c r="K75" i="3"/>
  <c r="K76" i="3"/>
  <c r="L432" i="3"/>
  <c r="L353" i="3"/>
  <c r="L354" i="3"/>
  <c r="L355" i="3"/>
  <c r="L356" i="3"/>
  <c r="L357" i="3"/>
  <c r="L358" i="3"/>
  <c r="L359" i="3"/>
  <c r="L360" i="3"/>
  <c r="L361" i="3"/>
  <c r="L362" i="3"/>
  <c r="L363" i="3"/>
  <c r="L365" i="3"/>
  <c r="L366" i="3"/>
  <c r="L335" i="3"/>
  <c r="L336" i="3"/>
  <c r="L337" i="3"/>
  <c r="L338" i="3"/>
  <c r="L339" i="3"/>
  <c r="L340" i="3"/>
  <c r="L341" i="3"/>
  <c r="L342" i="3"/>
  <c r="L343" i="3"/>
  <c r="L344" i="3"/>
  <c r="L345" i="3"/>
  <c r="L347" i="3"/>
  <c r="L348" i="3"/>
  <c r="L371" i="3"/>
  <c r="L434" i="3"/>
  <c r="P84" i="3"/>
  <c r="M433" i="3"/>
  <c r="L435" i="3"/>
  <c r="L220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L221" i="3"/>
  <c r="L53" i="3"/>
  <c r="L54" i="3"/>
  <c r="L233" i="3"/>
  <c r="L234" i="3"/>
  <c r="L222" i="3"/>
  <c r="L232" i="3"/>
  <c r="L235" i="3"/>
  <c r="L214" i="3"/>
  <c r="L215" i="3"/>
  <c r="L213" i="3"/>
  <c r="L216" i="3"/>
  <c r="L239" i="3"/>
  <c r="L223" i="3"/>
  <c r="L241" i="3"/>
  <c r="L244" i="3"/>
  <c r="L436" i="3"/>
  <c r="L437" i="3"/>
  <c r="L187" i="3"/>
  <c r="L188" i="3"/>
  <c r="L189" i="3"/>
  <c r="L438" i="3"/>
  <c r="L439" i="3"/>
  <c r="L443" i="3"/>
  <c r="L75" i="3"/>
  <c r="L76" i="3"/>
  <c r="M432" i="3"/>
  <c r="M353" i="3"/>
  <c r="M354" i="3"/>
  <c r="M355" i="3"/>
  <c r="M356" i="3"/>
  <c r="M357" i="3"/>
  <c r="M358" i="3"/>
  <c r="M359" i="3"/>
  <c r="M360" i="3"/>
  <c r="M361" i="3"/>
  <c r="M362" i="3"/>
  <c r="M363" i="3"/>
  <c r="M365" i="3"/>
  <c r="M366" i="3"/>
  <c r="M335" i="3"/>
  <c r="M336" i="3"/>
  <c r="M337" i="3"/>
  <c r="M338" i="3"/>
  <c r="M339" i="3"/>
  <c r="M340" i="3"/>
  <c r="M341" i="3"/>
  <c r="M342" i="3"/>
  <c r="M343" i="3"/>
  <c r="M344" i="3"/>
  <c r="M345" i="3"/>
  <c r="M347" i="3"/>
  <c r="M348" i="3"/>
  <c r="M371" i="3"/>
  <c r="M434" i="3"/>
  <c r="Q84" i="3"/>
  <c r="N433" i="3"/>
  <c r="M435" i="3"/>
  <c r="M220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M221" i="3"/>
  <c r="M53" i="3"/>
  <c r="M54" i="3"/>
  <c r="M233" i="3"/>
  <c r="M234" i="3"/>
  <c r="M222" i="3"/>
  <c r="M232" i="3"/>
  <c r="M235" i="3"/>
  <c r="M214" i="3"/>
  <c r="M215" i="3"/>
  <c r="M213" i="3"/>
  <c r="M216" i="3"/>
  <c r="M239" i="3"/>
  <c r="M223" i="3"/>
  <c r="M241" i="3"/>
  <c r="M244" i="3"/>
  <c r="M436" i="3"/>
  <c r="M437" i="3"/>
  <c r="M187" i="3"/>
  <c r="M188" i="3"/>
  <c r="M189" i="3"/>
  <c r="M438" i="3"/>
  <c r="M439" i="3"/>
  <c r="M443" i="3"/>
  <c r="M75" i="3"/>
  <c r="M76" i="3"/>
  <c r="N432" i="3"/>
  <c r="N353" i="3"/>
  <c r="N354" i="3"/>
  <c r="N355" i="3"/>
  <c r="N356" i="3"/>
  <c r="N357" i="3"/>
  <c r="N358" i="3"/>
  <c r="N359" i="3"/>
  <c r="N360" i="3"/>
  <c r="N361" i="3"/>
  <c r="N362" i="3"/>
  <c r="N363" i="3"/>
  <c r="N365" i="3"/>
  <c r="N366" i="3"/>
  <c r="N335" i="3"/>
  <c r="N336" i="3"/>
  <c r="N337" i="3"/>
  <c r="N338" i="3"/>
  <c r="N339" i="3"/>
  <c r="N340" i="3"/>
  <c r="N341" i="3"/>
  <c r="N342" i="3"/>
  <c r="N343" i="3"/>
  <c r="N344" i="3"/>
  <c r="N345" i="3"/>
  <c r="N347" i="3"/>
  <c r="N348" i="3"/>
  <c r="N371" i="3"/>
  <c r="N434" i="3"/>
  <c r="R84" i="3"/>
  <c r="O433" i="3"/>
  <c r="N435" i="3"/>
  <c r="N220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N221" i="3"/>
  <c r="N53" i="3"/>
  <c r="N54" i="3"/>
  <c r="N233" i="3"/>
  <c r="N234" i="3"/>
  <c r="N222" i="3"/>
  <c r="N232" i="3"/>
  <c r="N235" i="3"/>
  <c r="N214" i="3"/>
  <c r="N215" i="3"/>
  <c r="N213" i="3"/>
  <c r="N216" i="3"/>
  <c r="N239" i="3"/>
  <c r="N223" i="3"/>
  <c r="N241" i="3"/>
  <c r="N244" i="3"/>
  <c r="N436" i="3"/>
  <c r="N437" i="3"/>
  <c r="N187" i="3"/>
  <c r="N188" i="3"/>
  <c r="N189" i="3"/>
  <c r="N438" i="3"/>
  <c r="N439" i="3"/>
  <c r="N443" i="3"/>
  <c r="N75" i="3"/>
  <c r="N76" i="3"/>
  <c r="O432" i="3"/>
  <c r="O353" i="3"/>
  <c r="O354" i="3"/>
  <c r="O355" i="3"/>
  <c r="O356" i="3"/>
  <c r="O357" i="3"/>
  <c r="O358" i="3"/>
  <c r="O359" i="3"/>
  <c r="O360" i="3"/>
  <c r="O361" i="3"/>
  <c r="O362" i="3"/>
  <c r="O363" i="3"/>
  <c r="O365" i="3"/>
  <c r="O366" i="3"/>
  <c r="O335" i="3"/>
  <c r="O336" i="3"/>
  <c r="O337" i="3"/>
  <c r="O338" i="3"/>
  <c r="O339" i="3"/>
  <c r="O340" i="3"/>
  <c r="O341" i="3"/>
  <c r="O342" i="3"/>
  <c r="O343" i="3"/>
  <c r="O344" i="3"/>
  <c r="O345" i="3"/>
  <c r="O347" i="3"/>
  <c r="O348" i="3"/>
  <c r="O371" i="3"/>
  <c r="O434" i="3"/>
  <c r="S84" i="3"/>
  <c r="P433" i="3"/>
  <c r="O435" i="3"/>
  <c r="O220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O221" i="3"/>
  <c r="O53" i="3"/>
  <c r="O54" i="3"/>
  <c r="O233" i="3"/>
  <c r="O234" i="3"/>
  <c r="O222" i="3"/>
  <c r="O232" i="3"/>
  <c r="O235" i="3"/>
  <c r="O214" i="3"/>
  <c r="O215" i="3"/>
  <c r="O213" i="3"/>
  <c r="O216" i="3"/>
  <c r="O239" i="3"/>
  <c r="O223" i="3"/>
  <c r="O241" i="3"/>
  <c r="O244" i="3"/>
  <c r="O436" i="3"/>
  <c r="O437" i="3"/>
  <c r="O187" i="3"/>
  <c r="O188" i="3"/>
  <c r="O189" i="3"/>
  <c r="O438" i="3"/>
  <c r="O439" i="3"/>
  <c r="O443" i="3"/>
  <c r="O75" i="3"/>
  <c r="O76" i="3"/>
  <c r="P432" i="3"/>
  <c r="P353" i="3"/>
  <c r="P354" i="3"/>
  <c r="P355" i="3"/>
  <c r="P356" i="3"/>
  <c r="P357" i="3"/>
  <c r="P358" i="3"/>
  <c r="P359" i="3"/>
  <c r="P360" i="3"/>
  <c r="P361" i="3"/>
  <c r="P362" i="3"/>
  <c r="P363" i="3"/>
  <c r="P365" i="3"/>
  <c r="P366" i="3"/>
  <c r="P335" i="3"/>
  <c r="P336" i="3"/>
  <c r="P337" i="3"/>
  <c r="P338" i="3"/>
  <c r="P339" i="3"/>
  <c r="P340" i="3"/>
  <c r="P341" i="3"/>
  <c r="P342" i="3"/>
  <c r="P343" i="3"/>
  <c r="P344" i="3"/>
  <c r="P345" i="3"/>
  <c r="P347" i="3"/>
  <c r="P348" i="3"/>
  <c r="P371" i="3"/>
  <c r="P434" i="3"/>
  <c r="T84" i="3"/>
  <c r="Q433" i="3"/>
  <c r="P435" i="3"/>
  <c r="P220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P221" i="3"/>
  <c r="P53" i="3"/>
  <c r="P54" i="3"/>
  <c r="P233" i="3"/>
  <c r="P234" i="3"/>
  <c r="P222" i="3"/>
  <c r="P232" i="3"/>
  <c r="P235" i="3"/>
  <c r="P214" i="3"/>
  <c r="P215" i="3"/>
  <c r="P213" i="3"/>
  <c r="P216" i="3"/>
  <c r="P239" i="3"/>
  <c r="P223" i="3"/>
  <c r="P241" i="3"/>
  <c r="P244" i="3"/>
  <c r="P436" i="3"/>
  <c r="P437" i="3"/>
  <c r="P187" i="3"/>
  <c r="P188" i="3"/>
  <c r="P189" i="3"/>
  <c r="P438" i="3"/>
  <c r="P439" i="3"/>
  <c r="P443" i="3"/>
  <c r="P75" i="3"/>
  <c r="P76" i="3"/>
  <c r="Q432" i="3"/>
  <c r="Q353" i="3"/>
  <c r="Q354" i="3"/>
  <c r="Q355" i="3"/>
  <c r="Q356" i="3"/>
  <c r="Q357" i="3"/>
  <c r="Q358" i="3"/>
  <c r="Q359" i="3"/>
  <c r="Q360" i="3"/>
  <c r="Q361" i="3"/>
  <c r="Q362" i="3"/>
  <c r="Q363" i="3"/>
  <c r="Q365" i="3"/>
  <c r="Q366" i="3"/>
  <c r="Q335" i="3"/>
  <c r="Q336" i="3"/>
  <c r="Q337" i="3"/>
  <c r="Q338" i="3"/>
  <c r="Q339" i="3"/>
  <c r="Q340" i="3"/>
  <c r="Q341" i="3"/>
  <c r="Q342" i="3"/>
  <c r="Q343" i="3"/>
  <c r="Q344" i="3"/>
  <c r="Q345" i="3"/>
  <c r="Q347" i="3"/>
  <c r="Q348" i="3"/>
  <c r="Q371" i="3"/>
  <c r="Q434" i="3"/>
  <c r="U84" i="3"/>
  <c r="R433" i="3"/>
  <c r="Q435" i="3"/>
  <c r="Q220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Q221" i="3"/>
  <c r="Q53" i="3"/>
  <c r="Q54" i="3"/>
  <c r="Q233" i="3"/>
  <c r="Q234" i="3"/>
  <c r="Q222" i="3"/>
  <c r="Q232" i="3"/>
  <c r="Q235" i="3"/>
  <c r="Q214" i="3"/>
  <c r="Q215" i="3"/>
  <c r="Q213" i="3"/>
  <c r="Q216" i="3"/>
  <c r="Q239" i="3"/>
  <c r="Q223" i="3"/>
  <c r="Q241" i="3"/>
  <c r="Q244" i="3"/>
  <c r="Q436" i="3"/>
  <c r="Q437" i="3"/>
  <c r="Q187" i="3"/>
  <c r="Q188" i="3"/>
  <c r="Q189" i="3"/>
  <c r="Q438" i="3"/>
  <c r="Q439" i="3"/>
  <c r="Q443" i="3"/>
  <c r="Q75" i="3"/>
  <c r="Q76" i="3"/>
  <c r="R432" i="3"/>
  <c r="R353" i="3"/>
  <c r="R354" i="3"/>
  <c r="R355" i="3"/>
  <c r="R356" i="3"/>
  <c r="R357" i="3"/>
  <c r="R358" i="3"/>
  <c r="R359" i="3"/>
  <c r="R360" i="3"/>
  <c r="R361" i="3"/>
  <c r="R362" i="3"/>
  <c r="R363" i="3"/>
  <c r="R365" i="3"/>
  <c r="R366" i="3"/>
  <c r="R335" i="3"/>
  <c r="R336" i="3"/>
  <c r="R337" i="3"/>
  <c r="R338" i="3"/>
  <c r="R339" i="3"/>
  <c r="R340" i="3"/>
  <c r="R341" i="3"/>
  <c r="R342" i="3"/>
  <c r="R343" i="3"/>
  <c r="R344" i="3"/>
  <c r="R345" i="3"/>
  <c r="R347" i="3"/>
  <c r="R348" i="3"/>
  <c r="R371" i="3"/>
  <c r="R434" i="3"/>
  <c r="V84" i="3"/>
  <c r="S433" i="3"/>
  <c r="R220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19" i="3"/>
  <c r="AY120" i="3"/>
  <c r="AY121" i="3"/>
  <c r="AY122" i="3"/>
  <c r="AY123" i="3"/>
  <c r="AY124" i="3"/>
  <c r="AY125" i="3"/>
  <c r="AY126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R221" i="3"/>
  <c r="R53" i="3"/>
  <c r="R54" i="3"/>
  <c r="R233" i="3"/>
  <c r="R234" i="3"/>
  <c r="R222" i="3"/>
  <c r="R232" i="3"/>
  <c r="R235" i="3"/>
  <c r="R214" i="3"/>
  <c r="R215" i="3"/>
  <c r="R213" i="3"/>
  <c r="R216" i="3"/>
  <c r="R239" i="3"/>
  <c r="R223" i="3"/>
  <c r="R241" i="3"/>
  <c r="R244" i="3"/>
  <c r="R436" i="3"/>
  <c r="R187" i="3"/>
  <c r="R188" i="3"/>
  <c r="R189" i="3"/>
  <c r="R438" i="3"/>
  <c r="R435" i="3"/>
  <c r="R437" i="3"/>
  <c r="R439" i="3"/>
  <c r="R443" i="3"/>
  <c r="R75" i="3"/>
  <c r="R76" i="3"/>
  <c r="D508" i="3"/>
  <c r="D503" i="3"/>
  <c r="D380" i="3"/>
  <c r="D383" i="3"/>
  <c r="D373" i="3"/>
  <c r="D385" i="3"/>
  <c r="D388" i="3"/>
  <c r="D390" i="3"/>
  <c r="D393" i="3"/>
  <c r="D395" i="3"/>
  <c r="D509" i="3"/>
  <c r="D510" i="3"/>
  <c r="D186" i="3"/>
  <c r="D511" i="3"/>
  <c r="D526" i="3"/>
  <c r="D530" i="3"/>
  <c r="D540" i="3"/>
  <c r="E240" i="3"/>
  <c r="E242" i="3"/>
  <c r="E245" i="3"/>
  <c r="E508" i="3"/>
  <c r="E503" i="3"/>
  <c r="E509" i="3"/>
  <c r="E510" i="3"/>
  <c r="E511" i="3"/>
  <c r="E526" i="3"/>
  <c r="E530" i="3"/>
  <c r="E540" i="3"/>
  <c r="F240" i="3"/>
  <c r="F242" i="3"/>
  <c r="F245" i="3"/>
  <c r="F508" i="3"/>
  <c r="F503" i="3"/>
  <c r="F509" i="3"/>
  <c r="F510" i="3"/>
  <c r="F511" i="3"/>
  <c r="F526" i="3"/>
  <c r="F530" i="3"/>
  <c r="F540" i="3"/>
  <c r="G240" i="3"/>
  <c r="G242" i="3"/>
  <c r="G245" i="3"/>
  <c r="G508" i="3"/>
  <c r="G503" i="3"/>
  <c r="G509" i="3"/>
  <c r="G510" i="3"/>
  <c r="G511" i="3"/>
  <c r="G526" i="3"/>
  <c r="G530" i="3"/>
  <c r="G540" i="3"/>
  <c r="H240" i="3"/>
  <c r="H242" i="3"/>
  <c r="H245" i="3"/>
  <c r="H508" i="3"/>
  <c r="H503" i="3"/>
  <c r="H509" i="3"/>
  <c r="H510" i="3"/>
  <c r="H511" i="3"/>
  <c r="H526" i="3"/>
  <c r="H530" i="3"/>
  <c r="H540" i="3"/>
  <c r="I240" i="3"/>
  <c r="I242" i="3"/>
  <c r="I245" i="3"/>
  <c r="I508" i="3"/>
  <c r="I503" i="3"/>
  <c r="I509" i="3"/>
  <c r="I510" i="3"/>
  <c r="I511" i="3"/>
  <c r="I526" i="3"/>
  <c r="I530" i="3"/>
  <c r="I540" i="3"/>
  <c r="J240" i="3"/>
  <c r="J242" i="3"/>
  <c r="J245" i="3"/>
  <c r="J508" i="3"/>
  <c r="J503" i="3"/>
  <c r="J509" i="3"/>
  <c r="J510" i="3"/>
  <c r="J511" i="3"/>
  <c r="J526" i="3"/>
  <c r="J530" i="3"/>
  <c r="J540" i="3"/>
  <c r="K240" i="3"/>
  <c r="K242" i="3"/>
  <c r="K245" i="3"/>
  <c r="K508" i="3"/>
  <c r="K503" i="3"/>
  <c r="K509" i="3"/>
  <c r="K510" i="3"/>
  <c r="K511" i="3"/>
  <c r="K526" i="3"/>
  <c r="K530" i="3"/>
  <c r="K540" i="3"/>
  <c r="L240" i="3"/>
  <c r="L242" i="3"/>
  <c r="L245" i="3"/>
  <c r="L508" i="3"/>
  <c r="L503" i="3"/>
  <c r="L509" i="3"/>
  <c r="L510" i="3"/>
  <c r="L511" i="3"/>
  <c r="L526" i="3"/>
  <c r="L530" i="3"/>
  <c r="L540" i="3"/>
  <c r="M240" i="3"/>
  <c r="M242" i="3"/>
  <c r="M245" i="3"/>
  <c r="M508" i="3"/>
  <c r="M503" i="3"/>
  <c r="M509" i="3"/>
  <c r="M510" i="3"/>
  <c r="M511" i="3"/>
  <c r="M526" i="3"/>
  <c r="M530" i="3"/>
  <c r="M540" i="3"/>
  <c r="N240" i="3"/>
  <c r="N242" i="3"/>
  <c r="N245" i="3"/>
  <c r="N508" i="3"/>
  <c r="N503" i="3"/>
  <c r="N509" i="3"/>
  <c r="N510" i="3"/>
  <c r="N511" i="3"/>
  <c r="N526" i="3"/>
  <c r="N530" i="3"/>
  <c r="N540" i="3"/>
  <c r="O240" i="3"/>
  <c r="O242" i="3"/>
  <c r="O245" i="3"/>
  <c r="O508" i="3"/>
  <c r="O503" i="3"/>
  <c r="O509" i="3"/>
  <c r="O510" i="3"/>
  <c r="O511" i="3"/>
  <c r="O526" i="3"/>
  <c r="O530" i="3"/>
  <c r="O540" i="3"/>
  <c r="P240" i="3"/>
  <c r="P242" i="3"/>
  <c r="P245" i="3"/>
  <c r="P508" i="3"/>
  <c r="P503" i="3"/>
  <c r="P509" i="3"/>
  <c r="P510" i="3"/>
  <c r="P511" i="3"/>
  <c r="P526" i="3"/>
  <c r="P530" i="3"/>
  <c r="P540" i="3"/>
  <c r="Q240" i="3"/>
  <c r="Q242" i="3"/>
  <c r="Q245" i="3"/>
  <c r="Q508" i="3"/>
  <c r="Q503" i="3"/>
  <c r="Q509" i="3"/>
  <c r="Q510" i="3"/>
  <c r="Q511" i="3"/>
  <c r="Q526" i="3"/>
  <c r="Q530" i="3"/>
  <c r="Q540" i="3"/>
  <c r="R240" i="3"/>
  <c r="R242" i="3"/>
  <c r="R245" i="3"/>
  <c r="R508" i="3"/>
  <c r="R503" i="3"/>
  <c r="R509" i="3"/>
  <c r="R510" i="3"/>
  <c r="R511" i="3"/>
  <c r="R526" i="3"/>
  <c r="R530" i="3"/>
  <c r="R540" i="3"/>
  <c r="S540" i="3"/>
  <c r="T540" i="3"/>
  <c r="U540" i="3"/>
  <c r="V540" i="3"/>
  <c r="W540" i="3"/>
  <c r="X540" i="3"/>
  <c r="Y540" i="3"/>
  <c r="Z540" i="3"/>
  <c r="AA540" i="3"/>
  <c r="AB540" i="3"/>
  <c r="AC540" i="3"/>
  <c r="AD540" i="3"/>
  <c r="AE540" i="3"/>
  <c r="AF540" i="3"/>
  <c r="AG540" i="3"/>
  <c r="D506" i="3"/>
  <c r="D507" i="3"/>
  <c r="D427" i="3"/>
  <c r="D422" i="3"/>
  <c r="D12" i="3"/>
  <c r="D423" i="3"/>
  <c r="D424" i="3"/>
  <c r="D428" i="3"/>
  <c r="D429" i="3"/>
  <c r="D516" i="3"/>
  <c r="D539" i="3"/>
  <c r="E507" i="3"/>
  <c r="E517" i="3"/>
  <c r="E516" i="3"/>
  <c r="E373" i="3"/>
  <c r="E506" i="3"/>
  <c r="E539" i="3"/>
  <c r="F507" i="3"/>
  <c r="F517" i="3"/>
  <c r="F516" i="3"/>
  <c r="F373" i="3"/>
  <c r="F506" i="3"/>
  <c r="F539" i="3"/>
  <c r="G507" i="3"/>
  <c r="G517" i="3"/>
  <c r="G516" i="3"/>
  <c r="G373" i="3"/>
  <c r="G506" i="3"/>
  <c r="G539" i="3"/>
  <c r="H507" i="3"/>
  <c r="H517" i="3"/>
  <c r="H516" i="3"/>
  <c r="H373" i="3"/>
  <c r="H506" i="3"/>
  <c r="H539" i="3"/>
  <c r="I507" i="3"/>
  <c r="I517" i="3"/>
  <c r="I516" i="3"/>
  <c r="I373" i="3"/>
  <c r="I506" i="3"/>
  <c r="I539" i="3"/>
  <c r="J507" i="3"/>
  <c r="J517" i="3"/>
  <c r="J516" i="3"/>
  <c r="J373" i="3"/>
  <c r="J506" i="3"/>
  <c r="J539" i="3"/>
  <c r="K507" i="3"/>
  <c r="K517" i="3"/>
  <c r="K516" i="3"/>
  <c r="K373" i="3"/>
  <c r="K506" i="3"/>
  <c r="K539" i="3"/>
  <c r="L507" i="3"/>
  <c r="L517" i="3"/>
  <c r="L516" i="3"/>
  <c r="L373" i="3"/>
  <c r="L506" i="3"/>
  <c r="L539" i="3"/>
  <c r="M507" i="3"/>
  <c r="M517" i="3"/>
  <c r="M516" i="3"/>
  <c r="M373" i="3"/>
  <c r="M506" i="3"/>
  <c r="M539" i="3"/>
  <c r="N507" i="3"/>
  <c r="N517" i="3"/>
  <c r="N516" i="3"/>
  <c r="N373" i="3"/>
  <c r="N506" i="3"/>
  <c r="N539" i="3"/>
  <c r="O507" i="3"/>
  <c r="O517" i="3"/>
  <c r="O516" i="3"/>
  <c r="O373" i="3"/>
  <c r="O506" i="3"/>
  <c r="O539" i="3"/>
  <c r="P507" i="3"/>
  <c r="P517" i="3"/>
  <c r="P516" i="3"/>
  <c r="P373" i="3"/>
  <c r="P506" i="3"/>
  <c r="P539" i="3"/>
  <c r="Q507" i="3"/>
  <c r="Q517" i="3"/>
  <c r="Q516" i="3"/>
  <c r="Q373" i="3"/>
  <c r="Q506" i="3"/>
  <c r="Q539" i="3"/>
  <c r="R373" i="3"/>
  <c r="R506" i="3"/>
  <c r="R507" i="3"/>
  <c r="R517" i="3"/>
  <c r="R516" i="3"/>
  <c r="R539" i="3"/>
  <c r="S539" i="3"/>
  <c r="T539" i="3"/>
  <c r="U539" i="3"/>
  <c r="V539" i="3"/>
  <c r="W539" i="3"/>
  <c r="X539" i="3"/>
  <c r="Y539" i="3"/>
  <c r="Z539" i="3"/>
  <c r="AA539" i="3"/>
  <c r="AB539" i="3"/>
  <c r="AC539" i="3"/>
  <c r="AD539" i="3"/>
  <c r="AE539" i="3"/>
  <c r="AF539" i="3"/>
  <c r="AG539" i="3"/>
  <c r="D541" i="3"/>
  <c r="D505" i="3"/>
  <c r="D529" i="3"/>
  <c r="D531" i="3"/>
  <c r="E505" i="3"/>
  <c r="E529" i="3"/>
  <c r="E531" i="3"/>
  <c r="F505" i="3"/>
  <c r="F529" i="3"/>
  <c r="F531" i="3"/>
  <c r="G505" i="3"/>
  <c r="G529" i="3"/>
  <c r="G531" i="3"/>
  <c r="H505" i="3"/>
  <c r="H529" i="3"/>
  <c r="H531" i="3"/>
  <c r="I505" i="3"/>
  <c r="I529" i="3"/>
  <c r="I531" i="3"/>
  <c r="J505" i="3"/>
  <c r="J529" i="3"/>
  <c r="J531" i="3"/>
  <c r="K505" i="3"/>
  <c r="K529" i="3"/>
  <c r="K531" i="3"/>
  <c r="L505" i="3"/>
  <c r="L529" i="3"/>
  <c r="L531" i="3"/>
  <c r="M505" i="3"/>
  <c r="M529" i="3"/>
  <c r="M531" i="3"/>
  <c r="N505" i="3"/>
  <c r="N529" i="3"/>
  <c r="N531" i="3"/>
  <c r="O505" i="3"/>
  <c r="O529" i="3"/>
  <c r="O531" i="3"/>
  <c r="P505" i="3"/>
  <c r="P529" i="3"/>
  <c r="P531" i="3"/>
  <c r="Q505" i="3"/>
  <c r="Q529" i="3"/>
  <c r="Q531" i="3"/>
  <c r="R505" i="3"/>
  <c r="R529" i="3"/>
  <c r="R531" i="3"/>
  <c r="S531" i="3"/>
  <c r="T531" i="3"/>
  <c r="U531" i="3"/>
  <c r="V531" i="3"/>
  <c r="W531" i="3"/>
  <c r="X531" i="3"/>
  <c r="Y531" i="3"/>
  <c r="Z531" i="3"/>
  <c r="AA531" i="3"/>
  <c r="AB531" i="3"/>
  <c r="AC531" i="3"/>
  <c r="AD531" i="3"/>
  <c r="AE531" i="3"/>
  <c r="AF531" i="3"/>
  <c r="AG531" i="3"/>
  <c r="D532" i="3"/>
  <c r="D542" i="3"/>
  <c r="E399" i="3"/>
  <c r="F399" i="3"/>
  <c r="G399" i="3"/>
  <c r="H399" i="3"/>
  <c r="I399" i="3"/>
  <c r="J399" i="3"/>
  <c r="K399" i="3"/>
  <c r="L399" i="3"/>
  <c r="M399" i="3"/>
  <c r="N399" i="3"/>
  <c r="O399" i="3"/>
  <c r="P399" i="3"/>
  <c r="Q399" i="3"/>
  <c r="R399" i="3"/>
  <c r="D399" i="3"/>
  <c r="D39" i="3"/>
  <c r="D38" i="3"/>
  <c r="C3" i="3"/>
  <c r="D5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AG317" i="3"/>
  <c r="AF317" i="3"/>
  <c r="AE317" i="3"/>
  <c r="AD317" i="3"/>
  <c r="AC317" i="3"/>
  <c r="AB317" i="3"/>
  <c r="AA317" i="3"/>
  <c r="Z317" i="3"/>
  <c r="Y317" i="3"/>
  <c r="X317" i="3"/>
  <c r="W317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C29" i="3"/>
  <c r="C25" i="3"/>
  <c r="D29" i="3"/>
  <c r="E29" i="3"/>
  <c r="C28" i="3"/>
  <c r="D28" i="3"/>
  <c r="E28" i="3"/>
  <c r="B265" i="4"/>
  <c r="B520" i="3"/>
  <c r="B264" i="4"/>
  <c r="B519" i="3"/>
  <c r="B263" i="4"/>
  <c r="B518" i="3"/>
  <c r="B266" i="4"/>
  <c r="B521" i="3"/>
  <c r="B267" i="4"/>
  <c r="B522" i="3"/>
  <c r="B268" i="4"/>
  <c r="B523" i="3"/>
  <c r="B269" i="4"/>
  <c r="B524" i="3"/>
  <c r="B525" i="3"/>
  <c r="C525" i="3"/>
  <c r="B272" i="4"/>
  <c r="B528" i="3"/>
  <c r="B271" i="4"/>
  <c r="B527" i="3"/>
  <c r="D481" i="3"/>
  <c r="F74" i="4"/>
  <c r="B39" i="4"/>
  <c r="B38" i="4"/>
  <c r="B37" i="4"/>
  <c r="C548" i="3"/>
  <c r="C547" i="3"/>
  <c r="C546" i="3"/>
  <c r="C544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7" i="3"/>
  <c r="AF527" i="3"/>
  <c r="AE527" i="3"/>
  <c r="AD527" i="3"/>
  <c r="AC527" i="3"/>
  <c r="AB527" i="3"/>
  <c r="AA527" i="3"/>
  <c r="Z527" i="3"/>
  <c r="Y527" i="3"/>
  <c r="X527" i="3"/>
  <c r="W527" i="3"/>
  <c r="V527" i="3"/>
  <c r="U527" i="3"/>
  <c r="T527" i="3"/>
  <c r="S527" i="3"/>
  <c r="R527" i="3"/>
  <c r="Q527" i="3"/>
  <c r="P527" i="3"/>
  <c r="O527" i="3"/>
  <c r="N527" i="3"/>
  <c r="M527" i="3"/>
  <c r="L527" i="3"/>
  <c r="K527" i="3"/>
  <c r="J527" i="3"/>
  <c r="I527" i="3"/>
  <c r="H527" i="3"/>
  <c r="G527" i="3"/>
  <c r="F527" i="3"/>
  <c r="E527" i="3"/>
  <c r="D527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8" i="3"/>
  <c r="AF518" i="3"/>
  <c r="AE518" i="3"/>
  <c r="AD518" i="3"/>
  <c r="AC518" i="3"/>
  <c r="AB518" i="3"/>
  <c r="AA518" i="3"/>
  <c r="Z518" i="3"/>
  <c r="Y518" i="3"/>
  <c r="X518" i="3"/>
  <c r="W518" i="3"/>
  <c r="V518" i="3"/>
  <c r="U518" i="3"/>
  <c r="T518" i="3"/>
  <c r="S518" i="3"/>
  <c r="R518" i="3"/>
  <c r="Q518" i="3"/>
  <c r="P518" i="3"/>
  <c r="O518" i="3"/>
  <c r="N518" i="3"/>
  <c r="M518" i="3"/>
  <c r="L518" i="3"/>
  <c r="K518" i="3"/>
  <c r="J518" i="3"/>
  <c r="I518" i="3"/>
  <c r="H518" i="3"/>
  <c r="G518" i="3"/>
  <c r="F518" i="3"/>
  <c r="E518" i="3"/>
  <c r="D518" i="3"/>
  <c r="C272" i="4"/>
  <c r="C528" i="3"/>
  <c r="C271" i="4"/>
  <c r="C527" i="3"/>
  <c r="C268" i="4"/>
  <c r="C523" i="3"/>
  <c r="C267" i="4"/>
  <c r="C522" i="3"/>
  <c r="C266" i="4"/>
  <c r="C521" i="3"/>
  <c r="C265" i="4"/>
  <c r="C520" i="3"/>
  <c r="C264" i="4"/>
  <c r="C519" i="3"/>
  <c r="C263" i="4"/>
  <c r="C51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96" i="3"/>
  <c r="AF496" i="3"/>
  <c r="AE496" i="3"/>
  <c r="AD496" i="3"/>
  <c r="AC496" i="3"/>
  <c r="AB496" i="3"/>
  <c r="AA496" i="3"/>
  <c r="Z496" i="3"/>
  <c r="Y496" i="3"/>
  <c r="X496" i="3"/>
  <c r="W496" i="3"/>
  <c r="V496" i="3"/>
  <c r="U496" i="3"/>
  <c r="T496" i="3"/>
  <c r="S496" i="3"/>
  <c r="R496" i="3"/>
  <c r="Q496" i="3"/>
  <c r="P496" i="3"/>
  <c r="O496" i="3"/>
  <c r="N496" i="3"/>
  <c r="M496" i="3"/>
  <c r="L496" i="3"/>
  <c r="K496" i="3"/>
  <c r="J496" i="3"/>
  <c r="I496" i="3"/>
  <c r="H496" i="3"/>
  <c r="G496" i="3"/>
  <c r="F496" i="3"/>
  <c r="E496" i="3"/>
  <c r="D496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7" i="3"/>
  <c r="AF487" i="3"/>
  <c r="AE487" i="3"/>
  <c r="AD487" i="3"/>
  <c r="AC487" i="3"/>
  <c r="AB487" i="3"/>
  <c r="AA487" i="3"/>
  <c r="Z487" i="3"/>
  <c r="Y487" i="3"/>
  <c r="X487" i="3"/>
  <c r="W487" i="3"/>
  <c r="V487" i="3"/>
  <c r="U487" i="3"/>
  <c r="T487" i="3"/>
  <c r="S487" i="3"/>
  <c r="R487" i="3"/>
  <c r="Q487" i="3"/>
  <c r="P487" i="3"/>
  <c r="O487" i="3"/>
  <c r="N487" i="3"/>
  <c r="M487" i="3"/>
  <c r="L487" i="3"/>
  <c r="K487" i="3"/>
  <c r="J487" i="3"/>
  <c r="I487" i="3"/>
  <c r="H487" i="3"/>
  <c r="G487" i="3"/>
  <c r="F487" i="3"/>
  <c r="E487" i="3"/>
  <c r="D487" i="3"/>
  <c r="AG330" i="3"/>
  <c r="AF330" i="3"/>
  <c r="AE330" i="3"/>
  <c r="AD330" i="3"/>
  <c r="AC330" i="3"/>
  <c r="AB330" i="3"/>
  <c r="AA330" i="3"/>
  <c r="Z330" i="3"/>
  <c r="Y330" i="3"/>
  <c r="X330" i="3"/>
  <c r="W330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D9" i="3"/>
  <c r="BM107" i="3"/>
  <c r="BK107" i="3"/>
  <c r="BI107" i="3"/>
  <c r="BG107" i="3"/>
  <c r="BE107" i="3"/>
  <c r="BC107" i="3"/>
  <c r="BA107" i="3"/>
  <c r="BN107" i="3"/>
  <c r="BL107" i="3"/>
  <c r="BJ107" i="3"/>
  <c r="BH107" i="3"/>
  <c r="BF107" i="3"/>
  <c r="BD107" i="3"/>
  <c r="BB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G109" i="3"/>
  <c r="BE109" i="3"/>
  <c r="BC109" i="3"/>
  <c r="BA109" i="3"/>
  <c r="BN109" i="3"/>
  <c r="BL109" i="3"/>
  <c r="BJ109" i="3"/>
  <c r="BH109" i="3"/>
  <c r="BF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M111" i="3"/>
  <c r="BK111" i="3"/>
  <c r="BI111" i="3"/>
  <c r="BG111" i="3"/>
  <c r="BE111" i="3"/>
  <c r="BC111" i="3"/>
  <c r="BA111" i="3"/>
  <c r="BL111" i="3"/>
  <c r="BH111" i="3"/>
  <c r="BD111" i="3"/>
  <c r="AZ111" i="3"/>
  <c r="BN111" i="3"/>
  <c r="BJ111" i="3"/>
  <c r="BF111" i="3"/>
  <c r="BB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G113" i="3"/>
  <c r="BE113" i="3"/>
  <c r="BC113" i="3"/>
  <c r="BA113" i="3"/>
  <c r="BN113" i="3"/>
  <c r="BJ113" i="3"/>
  <c r="BF113" i="3"/>
  <c r="BB113" i="3"/>
  <c r="BL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K115" i="3"/>
  <c r="BI115" i="3"/>
  <c r="BG115" i="3"/>
  <c r="BE115" i="3"/>
  <c r="BC115" i="3"/>
  <c r="BA115" i="3"/>
  <c r="BL115" i="3"/>
  <c r="BH115" i="3"/>
  <c r="BD115" i="3"/>
  <c r="AZ115" i="3"/>
  <c r="BN115" i="3"/>
  <c r="BJ115" i="3"/>
  <c r="BF115" i="3"/>
  <c r="BB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G117" i="3"/>
  <c r="BE117" i="3"/>
  <c r="BC117" i="3"/>
  <c r="BA117" i="3"/>
  <c r="BN117" i="3"/>
  <c r="BJ117" i="3"/>
  <c r="BF117" i="3"/>
  <c r="BB117" i="3"/>
  <c r="BL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M119" i="3"/>
  <c r="BK119" i="3"/>
  <c r="BI119" i="3"/>
  <c r="BG119" i="3"/>
  <c r="BE119" i="3"/>
  <c r="BC119" i="3"/>
  <c r="BA119" i="3"/>
  <c r="BL119" i="3"/>
  <c r="BH119" i="3"/>
  <c r="BD119" i="3"/>
  <c r="AZ119" i="3"/>
  <c r="BN119" i="3"/>
  <c r="BJ119" i="3"/>
  <c r="BF119" i="3"/>
  <c r="BB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M123" i="3"/>
  <c r="BK123" i="3"/>
  <c r="BI123" i="3"/>
  <c r="BG123" i="3"/>
  <c r="BE123" i="3"/>
  <c r="BC123" i="3"/>
  <c r="BA123" i="3"/>
  <c r="BL123" i="3"/>
  <c r="BH123" i="3"/>
  <c r="BD123" i="3"/>
  <c r="AZ123" i="3"/>
  <c r="BN123" i="3"/>
  <c r="BJ123" i="3"/>
  <c r="BF123" i="3"/>
  <c r="BB123" i="3"/>
  <c r="BN124" i="3"/>
  <c r="BL124" i="3"/>
  <c r="BJ124" i="3"/>
  <c r="BH124" i="3"/>
  <c r="BF124" i="3"/>
  <c r="BD124" i="3"/>
  <c r="BB124" i="3"/>
  <c r="AZ124" i="3"/>
  <c r="BK124" i="3"/>
  <c r="BG124" i="3"/>
  <c r="BC124" i="3"/>
  <c r="BM124" i="3"/>
  <c r="BI124" i="3"/>
  <c r="BE124" i="3"/>
  <c r="BA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86" i="3"/>
  <c r="C269" i="4"/>
  <c r="C524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E9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0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2" i="3"/>
  <c r="L50" i="3"/>
  <c r="B394" i="3"/>
  <c r="B389" i="3"/>
  <c r="B384" i="3"/>
  <c r="B379" i="3"/>
  <c r="B392" i="3"/>
  <c r="B387" i="3"/>
  <c r="B382" i="3"/>
  <c r="B372" i="3"/>
  <c r="B371" i="3"/>
  <c r="B244" i="3"/>
  <c r="B366" i="3"/>
  <c r="B367" i="3"/>
  <c r="B241" i="3"/>
  <c r="B189" i="3"/>
  <c r="B348" i="3"/>
  <c r="B349" i="3"/>
  <c r="H40" i="3"/>
  <c r="C184" i="3"/>
  <c r="B239" i="3"/>
  <c r="B223" i="3"/>
  <c r="B216" i="3"/>
  <c r="B235" i="3"/>
  <c r="C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M50" i="3"/>
  <c r="B353" i="3"/>
  <c r="B335" i="3"/>
  <c r="B354" i="3"/>
  <c r="B355" i="3"/>
  <c r="B356" i="3"/>
  <c r="B357" i="3"/>
  <c r="B358" i="3"/>
  <c r="B359" i="3"/>
  <c r="B360" i="3"/>
  <c r="B361" i="3"/>
  <c r="B362" i="3"/>
  <c r="I40" i="3"/>
  <c r="B343" i="3"/>
  <c r="C343" i="3"/>
  <c r="B341" i="3"/>
  <c r="C341" i="3"/>
  <c r="B339" i="3"/>
  <c r="C339" i="3"/>
  <c r="B337" i="3"/>
  <c r="C337" i="3"/>
  <c r="C353" i="3"/>
  <c r="C354" i="3"/>
  <c r="C355" i="3"/>
  <c r="C356" i="3"/>
  <c r="C357" i="3"/>
  <c r="C358" i="3"/>
  <c r="C359" i="3"/>
  <c r="C360" i="3"/>
  <c r="C361" i="3"/>
  <c r="C362" i="3"/>
  <c r="B344" i="3"/>
  <c r="C344" i="3"/>
  <c r="B342" i="3"/>
  <c r="C342" i="3"/>
  <c r="B340" i="3"/>
  <c r="C340" i="3"/>
  <c r="B338" i="3"/>
  <c r="C338" i="3"/>
  <c r="B336" i="3"/>
  <c r="C336" i="3"/>
  <c r="A344" i="3"/>
  <c r="F184" i="3"/>
  <c r="F186" i="3"/>
  <c r="E184" i="3"/>
  <c r="E186" i="3"/>
  <c r="G184" i="3"/>
  <c r="G186" i="3"/>
  <c r="A354" i="3"/>
  <c r="A356" i="3"/>
  <c r="A358" i="3"/>
  <c r="A360" i="3"/>
  <c r="A355" i="3"/>
  <c r="A357" i="3"/>
  <c r="A359" i="3"/>
  <c r="A361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N50" i="3"/>
  <c r="A335" i="3"/>
  <c r="A353" i="3"/>
  <c r="J40" i="3"/>
  <c r="C335" i="3"/>
  <c r="A343" i="3"/>
  <c r="A341" i="3"/>
  <c r="A337" i="3"/>
  <c r="A342" i="3"/>
  <c r="A338" i="3"/>
  <c r="A339" i="3"/>
  <c r="A340" i="3"/>
  <c r="A33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O50" i="3"/>
  <c r="K40" i="3"/>
  <c r="A156" i="3"/>
  <c r="A135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P50" i="3"/>
  <c r="L40" i="3"/>
  <c r="A157" i="3"/>
  <c r="A136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Q50" i="3"/>
  <c r="M40" i="3"/>
  <c r="A159" i="3"/>
  <c r="A158" i="3"/>
  <c r="A137" i="3"/>
  <c r="B62" i="3"/>
  <c r="B61" i="3"/>
  <c r="B60" i="3"/>
  <c r="D76" i="3"/>
  <c r="D52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R50" i="3"/>
  <c r="N40" i="3"/>
  <c r="A138" i="3"/>
  <c r="D70" i="3"/>
  <c r="D261" i="4"/>
  <c r="D65" i="3"/>
  <c r="C79" i="3"/>
  <c r="C78" i="3"/>
  <c r="C77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0" i="4"/>
  <c r="D148" i="4"/>
  <c r="D245" i="4"/>
  <c r="D239" i="4"/>
  <c r="D235" i="4"/>
  <c r="E221" i="4"/>
  <c r="E207" i="4"/>
  <c r="D193" i="4"/>
  <c r="D180" i="4"/>
  <c r="D167" i="4"/>
  <c r="D536" i="3"/>
  <c r="D155" i="4"/>
  <c r="G103" i="4"/>
  <c r="G99" i="4"/>
  <c r="G76" i="4"/>
  <c r="G54" i="4"/>
  <c r="S50" i="3"/>
  <c r="D480" i="3"/>
  <c r="D504" i="3"/>
  <c r="D457" i="3"/>
  <c r="D378" i="3"/>
  <c r="F70" i="3"/>
  <c r="F65" i="3"/>
  <c r="E65" i="3"/>
  <c r="E70" i="3"/>
  <c r="E261" i="4"/>
  <c r="D370" i="3"/>
  <c r="D400" i="3"/>
  <c r="O40" i="3"/>
  <c r="D334" i="3"/>
  <c r="E292" i="3"/>
  <c r="D323" i="3"/>
  <c r="D316" i="3"/>
  <c r="D306" i="3"/>
  <c r="E278" i="3"/>
  <c r="G106" i="3"/>
  <c r="AK106" i="3"/>
  <c r="AK133" i="3"/>
  <c r="D352" i="3"/>
  <c r="D264" i="3"/>
  <c r="D251" i="3"/>
  <c r="D238" i="3"/>
  <c r="D219" i="3"/>
  <c r="D203" i="3"/>
  <c r="D196" i="3"/>
  <c r="AK84" i="3"/>
  <c r="G129" i="3"/>
  <c r="G133" i="3"/>
  <c r="D178" i="3"/>
  <c r="A139" i="3"/>
  <c r="F261" i="4"/>
  <c r="E52" i="3"/>
  <c r="E26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0" i="4"/>
  <c r="F148" i="4"/>
  <c r="E250" i="4"/>
  <c r="E148" i="4"/>
  <c r="F245" i="4"/>
  <c r="F239" i="4"/>
  <c r="F235" i="4"/>
  <c r="G221" i="4"/>
  <c r="G207" i="4"/>
  <c r="F193" i="4"/>
  <c r="F180" i="4"/>
  <c r="F167" i="4"/>
  <c r="E245" i="4"/>
  <c r="E239" i="4"/>
  <c r="E235" i="4"/>
  <c r="F221" i="4"/>
  <c r="F207" i="4"/>
  <c r="E193" i="4"/>
  <c r="E180" i="4"/>
  <c r="E167" i="4"/>
  <c r="F536" i="3"/>
  <c r="I103" i="4"/>
  <c r="I99" i="4"/>
  <c r="I76" i="4"/>
  <c r="I54" i="4"/>
  <c r="F155" i="4"/>
  <c r="E536" i="3"/>
  <c r="E155" i="4"/>
  <c r="H103" i="4"/>
  <c r="H99" i="4"/>
  <c r="H76" i="4"/>
  <c r="H54" i="4"/>
  <c r="T50" i="3"/>
  <c r="E370" i="3"/>
  <c r="F480" i="3"/>
  <c r="E316" i="3"/>
  <c r="E480" i="3"/>
  <c r="E178" i="3"/>
  <c r="H133" i="3"/>
  <c r="E203" i="3"/>
  <c r="AL84" i="3"/>
  <c r="E238" i="3"/>
  <c r="F278" i="3"/>
  <c r="F504" i="3"/>
  <c r="F457" i="3"/>
  <c r="F378" i="3"/>
  <c r="AL133" i="3"/>
  <c r="AL106" i="3"/>
  <c r="E504" i="3"/>
  <c r="E457" i="3"/>
  <c r="E378" i="3"/>
  <c r="E334" i="3"/>
  <c r="E400" i="3"/>
  <c r="H129" i="3"/>
  <c r="E196" i="3"/>
  <c r="E219" i="3"/>
  <c r="E251" i="3"/>
  <c r="E352" i="3"/>
  <c r="H106" i="3"/>
  <c r="F292" i="3"/>
  <c r="E306" i="3"/>
  <c r="E323" i="3"/>
  <c r="F370" i="3"/>
  <c r="F400" i="3"/>
  <c r="P40" i="3"/>
  <c r="F334" i="3"/>
  <c r="G292" i="3"/>
  <c r="F323" i="3"/>
  <c r="F316" i="3"/>
  <c r="F306" i="3"/>
  <c r="G278" i="3"/>
  <c r="I106" i="3"/>
  <c r="AM106" i="3"/>
  <c r="AM133" i="3"/>
  <c r="F352" i="3"/>
  <c r="F264" i="3"/>
  <c r="F251" i="3"/>
  <c r="F238" i="3"/>
  <c r="F219" i="3"/>
  <c r="F203" i="3"/>
  <c r="F196" i="3"/>
  <c r="AM84" i="3"/>
  <c r="I129" i="3"/>
  <c r="I133" i="3"/>
  <c r="F178" i="3"/>
  <c r="A140" i="3"/>
  <c r="G261" i="4"/>
  <c r="G70" i="3"/>
  <c r="G65" i="3"/>
  <c r="F52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0" i="4"/>
  <c r="G148" i="4"/>
  <c r="G245" i="4"/>
  <c r="G239" i="4"/>
  <c r="G235" i="4"/>
  <c r="H221" i="4"/>
  <c r="H207" i="4"/>
  <c r="G193" i="4"/>
  <c r="G180" i="4"/>
  <c r="G167" i="4"/>
  <c r="G536" i="3"/>
  <c r="G155" i="4"/>
  <c r="J103" i="4"/>
  <c r="J99" i="4"/>
  <c r="J76" i="4"/>
  <c r="J54" i="4"/>
  <c r="U50" i="3"/>
  <c r="G480" i="3"/>
  <c r="G504" i="3"/>
  <c r="G457" i="3"/>
  <c r="G378" i="3"/>
  <c r="G370" i="3"/>
  <c r="G400" i="3"/>
  <c r="Q40" i="3"/>
  <c r="G323" i="3"/>
  <c r="G316" i="3"/>
  <c r="G306" i="3"/>
  <c r="G334" i="3"/>
  <c r="H292" i="3"/>
  <c r="H278" i="3"/>
  <c r="J106" i="3"/>
  <c r="AN106" i="3"/>
  <c r="AN133" i="3"/>
  <c r="G352" i="3"/>
  <c r="G264" i="3"/>
  <c r="G251" i="3"/>
  <c r="G238" i="3"/>
  <c r="G219" i="3"/>
  <c r="G203" i="3"/>
  <c r="G196" i="3"/>
  <c r="AN84" i="3"/>
  <c r="J129" i="3"/>
  <c r="J133" i="3"/>
  <c r="G178" i="3"/>
  <c r="A141" i="3"/>
  <c r="H261" i="4"/>
  <c r="H70" i="3"/>
  <c r="H65" i="3"/>
  <c r="G52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0" i="4"/>
  <c r="H148" i="4"/>
  <c r="H245" i="4"/>
  <c r="H239" i="4"/>
  <c r="H235" i="4"/>
  <c r="I221" i="4"/>
  <c r="I207" i="4"/>
  <c r="H193" i="4"/>
  <c r="H180" i="4"/>
  <c r="H167" i="4"/>
  <c r="H536" i="3"/>
  <c r="K103" i="4"/>
  <c r="K99" i="4"/>
  <c r="K76" i="4"/>
  <c r="K54" i="4"/>
  <c r="H155" i="4"/>
  <c r="V50" i="3"/>
  <c r="H480" i="3"/>
  <c r="H504" i="3"/>
  <c r="H457" i="3"/>
  <c r="H378" i="3"/>
  <c r="H370" i="3"/>
  <c r="H400" i="3"/>
  <c r="R40" i="3"/>
  <c r="H334" i="3"/>
  <c r="I292" i="3"/>
  <c r="H323" i="3"/>
  <c r="H316" i="3"/>
  <c r="H306" i="3"/>
  <c r="I278" i="3"/>
  <c r="K106" i="3"/>
  <c r="AO106" i="3"/>
  <c r="AO133" i="3"/>
  <c r="H352" i="3"/>
  <c r="H264" i="3"/>
  <c r="H251" i="3"/>
  <c r="H238" i="3"/>
  <c r="H219" i="3"/>
  <c r="H203" i="3"/>
  <c r="H196" i="3"/>
  <c r="AO84" i="3"/>
  <c r="K129" i="3"/>
  <c r="K133" i="3"/>
  <c r="H178" i="3"/>
  <c r="A142" i="3"/>
  <c r="I261" i="4"/>
  <c r="I65" i="3"/>
  <c r="I70" i="3"/>
  <c r="H52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0" i="4"/>
  <c r="I148" i="4"/>
  <c r="I245" i="4"/>
  <c r="I239" i="4"/>
  <c r="I235" i="4"/>
  <c r="J221" i="4"/>
  <c r="J207" i="4"/>
  <c r="I193" i="4"/>
  <c r="I180" i="4"/>
  <c r="I167" i="4"/>
  <c r="I536" i="3"/>
  <c r="I155" i="4"/>
  <c r="L103" i="4"/>
  <c r="L99" i="4"/>
  <c r="L76" i="4"/>
  <c r="L54" i="4"/>
  <c r="W50" i="3"/>
  <c r="I480" i="3"/>
  <c r="I504" i="3"/>
  <c r="I457" i="3"/>
  <c r="I378" i="3"/>
  <c r="I370" i="3"/>
  <c r="I400" i="3"/>
  <c r="S40" i="3"/>
  <c r="I323" i="3"/>
  <c r="I316" i="3"/>
  <c r="I306" i="3"/>
  <c r="I334" i="3"/>
  <c r="J292" i="3"/>
  <c r="J278" i="3"/>
  <c r="L106" i="3"/>
  <c r="AP106" i="3"/>
  <c r="AP133" i="3"/>
  <c r="I352" i="3"/>
  <c r="I264" i="3"/>
  <c r="I251" i="3"/>
  <c r="I238" i="3"/>
  <c r="I219" i="3"/>
  <c r="I203" i="3"/>
  <c r="I196" i="3"/>
  <c r="AP84" i="3"/>
  <c r="L129" i="3"/>
  <c r="L133" i="3"/>
  <c r="I178" i="3"/>
  <c r="A143" i="3"/>
  <c r="J261" i="4"/>
  <c r="J70" i="3"/>
  <c r="J65" i="3"/>
  <c r="I52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0" i="4"/>
  <c r="J148" i="4"/>
  <c r="J245" i="4"/>
  <c r="J239" i="4"/>
  <c r="J235" i="4"/>
  <c r="K221" i="4"/>
  <c r="K207" i="4"/>
  <c r="J193" i="4"/>
  <c r="J180" i="4"/>
  <c r="J167" i="4"/>
  <c r="J536" i="3"/>
  <c r="M103" i="4"/>
  <c r="M99" i="4"/>
  <c r="M76" i="4"/>
  <c r="M54" i="4"/>
  <c r="J155" i="4"/>
  <c r="X50" i="3"/>
  <c r="J480" i="3"/>
  <c r="J504" i="3"/>
  <c r="J457" i="3"/>
  <c r="J378" i="3"/>
  <c r="J370" i="3"/>
  <c r="J400" i="3"/>
  <c r="J334" i="3"/>
  <c r="K292" i="3"/>
  <c r="J323" i="3"/>
  <c r="J316" i="3"/>
  <c r="J306" i="3"/>
  <c r="K278" i="3"/>
  <c r="T40" i="3"/>
  <c r="M106" i="3"/>
  <c r="AQ106" i="3"/>
  <c r="AQ133" i="3"/>
  <c r="J352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K261" i="4"/>
  <c r="K70" i="3"/>
  <c r="K65" i="3"/>
  <c r="J52" i="3"/>
  <c r="A406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0" i="4"/>
  <c r="K148" i="4"/>
  <c r="K245" i="4"/>
  <c r="K239" i="4"/>
  <c r="K235" i="4"/>
  <c r="L221" i="4"/>
  <c r="L207" i="4"/>
  <c r="K193" i="4"/>
  <c r="K180" i="4"/>
  <c r="K167" i="4"/>
  <c r="K536" i="3"/>
  <c r="K155" i="4"/>
  <c r="N103" i="4"/>
  <c r="N99" i="4"/>
  <c r="N76" i="4"/>
  <c r="N54" i="4"/>
  <c r="Y50" i="3"/>
  <c r="K480" i="3"/>
  <c r="K504" i="3"/>
  <c r="K457" i="3"/>
  <c r="K378" i="3"/>
  <c r="K370" i="3"/>
  <c r="K400" i="3"/>
  <c r="K323" i="3"/>
  <c r="K316" i="3"/>
  <c r="K306" i="3"/>
  <c r="K334" i="3"/>
  <c r="L292" i="3"/>
  <c r="L278" i="3"/>
  <c r="U40" i="3"/>
  <c r="N106" i="3"/>
  <c r="AR106" i="3"/>
  <c r="AR133" i="3"/>
  <c r="K352" i="3"/>
  <c r="K264" i="3"/>
  <c r="K251" i="3"/>
  <c r="K238" i="3"/>
  <c r="K219" i="3"/>
  <c r="K203" i="3"/>
  <c r="K196" i="3"/>
  <c r="AR84" i="3"/>
  <c r="N129" i="3"/>
  <c r="N133" i="3"/>
  <c r="K178" i="3"/>
  <c r="L261" i="4"/>
  <c r="L70" i="3"/>
  <c r="L65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0" i="4"/>
  <c r="L148" i="4"/>
  <c r="L245" i="4"/>
  <c r="L239" i="4"/>
  <c r="L235" i="4"/>
  <c r="M221" i="4"/>
  <c r="M207" i="4"/>
  <c r="L193" i="4"/>
  <c r="L180" i="4"/>
  <c r="L167" i="4"/>
  <c r="L536" i="3"/>
  <c r="O103" i="4"/>
  <c r="O99" i="4"/>
  <c r="O76" i="4"/>
  <c r="O54" i="4"/>
  <c r="L155" i="4"/>
  <c r="Z50" i="3"/>
  <c r="L480" i="3"/>
  <c r="L504" i="3"/>
  <c r="L457" i="3"/>
  <c r="L378" i="3"/>
  <c r="L370" i="3"/>
  <c r="L400" i="3"/>
  <c r="V40" i="3"/>
  <c r="L334" i="3"/>
  <c r="M292" i="3"/>
  <c r="L323" i="3"/>
  <c r="L316" i="3"/>
  <c r="L306" i="3"/>
  <c r="M278" i="3"/>
  <c r="O106" i="3"/>
  <c r="AS106" i="3"/>
  <c r="AS133" i="3"/>
  <c r="L352" i="3"/>
  <c r="L264" i="3"/>
  <c r="L251" i="3"/>
  <c r="L238" i="3"/>
  <c r="L219" i="3"/>
  <c r="L203" i="3"/>
  <c r="L196" i="3"/>
  <c r="AS84" i="3"/>
  <c r="O129" i="3"/>
  <c r="O133" i="3"/>
  <c r="L178" i="3"/>
  <c r="M261" i="4"/>
  <c r="M65" i="3"/>
  <c r="M70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0" i="4"/>
  <c r="M148" i="4"/>
  <c r="M245" i="4"/>
  <c r="M239" i="4"/>
  <c r="M235" i="4"/>
  <c r="N221" i="4"/>
  <c r="N207" i="4"/>
  <c r="M193" i="4"/>
  <c r="M180" i="4"/>
  <c r="M167" i="4"/>
  <c r="M536" i="3"/>
  <c r="M155" i="4"/>
  <c r="P103" i="4"/>
  <c r="P99" i="4"/>
  <c r="P76" i="4"/>
  <c r="P54" i="4"/>
  <c r="AA50" i="3"/>
  <c r="M480" i="3"/>
  <c r="M504" i="3"/>
  <c r="M457" i="3"/>
  <c r="M378" i="3"/>
  <c r="M370" i="3"/>
  <c r="M400" i="3"/>
  <c r="M323" i="3"/>
  <c r="M316" i="3"/>
  <c r="M306" i="3"/>
  <c r="M334" i="3"/>
  <c r="N292" i="3"/>
  <c r="N278" i="3"/>
  <c r="W40" i="3"/>
  <c r="P106" i="3"/>
  <c r="AT106" i="3"/>
  <c r="AT133" i="3"/>
  <c r="M352" i="3"/>
  <c r="M264" i="3"/>
  <c r="M251" i="3"/>
  <c r="M238" i="3"/>
  <c r="M219" i="3"/>
  <c r="M203" i="3"/>
  <c r="M196" i="3"/>
  <c r="AT84" i="3"/>
  <c r="P129" i="3"/>
  <c r="P133" i="3"/>
  <c r="M178" i="3"/>
  <c r="N261" i="4"/>
  <c r="N70" i="3"/>
  <c r="N65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0" i="4"/>
  <c r="N148" i="4"/>
  <c r="N245" i="4"/>
  <c r="N239" i="4"/>
  <c r="N235" i="4"/>
  <c r="O221" i="4"/>
  <c r="O207" i="4"/>
  <c r="N193" i="4"/>
  <c r="N180" i="4"/>
  <c r="N167" i="4"/>
  <c r="N536" i="3"/>
  <c r="Q103" i="4"/>
  <c r="Q99" i="4"/>
  <c r="Q76" i="4"/>
  <c r="Q54" i="4"/>
  <c r="N155" i="4"/>
  <c r="AB50" i="3"/>
  <c r="N480" i="3"/>
  <c r="N504" i="3"/>
  <c r="N457" i="3"/>
  <c r="N378" i="3"/>
  <c r="N370" i="3"/>
  <c r="N400" i="3"/>
  <c r="N334" i="3"/>
  <c r="O292" i="3"/>
  <c r="N323" i="3"/>
  <c r="N316" i="3"/>
  <c r="N306" i="3"/>
  <c r="O278" i="3"/>
  <c r="X40" i="3"/>
  <c r="Q106" i="3"/>
  <c r="AU106" i="3"/>
  <c r="AU133" i="3"/>
  <c r="N352" i="3"/>
  <c r="N264" i="3"/>
  <c r="N251" i="3"/>
  <c r="N238" i="3"/>
  <c r="N219" i="3"/>
  <c r="N203" i="3"/>
  <c r="N196" i="3"/>
  <c r="AU84" i="3"/>
  <c r="Q129" i="3"/>
  <c r="Q133" i="3"/>
  <c r="N178" i="3"/>
  <c r="O261" i="4"/>
  <c r="O70" i="3"/>
  <c r="O65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0" i="4"/>
  <c r="O148" i="4"/>
  <c r="O245" i="4"/>
  <c r="O239" i="4"/>
  <c r="O235" i="4"/>
  <c r="P221" i="4"/>
  <c r="P207" i="4"/>
  <c r="O193" i="4"/>
  <c r="O180" i="4"/>
  <c r="O167" i="4"/>
  <c r="O536" i="3"/>
  <c r="O155" i="4"/>
  <c r="R103" i="4"/>
  <c r="R99" i="4"/>
  <c r="R76" i="4"/>
  <c r="R54" i="4"/>
  <c r="AC50" i="3"/>
  <c r="O480" i="3"/>
  <c r="O504" i="3"/>
  <c r="O457" i="3"/>
  <c r="O378" i="3"/>
  <c r="O370" i="3"/>
  <c r="O400" i="3"/>
  <c r="O323" i="3"/>
  <c r="O316" i="3"/>
  <c r="O306" i="3"/>
  <c r="O334" i="3"/>
  <c r="P292" i="3"/>
  <c r="P278" i="3"/>
  <c r="Y40" i="3"/>
  <c r="R106" i="3"/>
  <c r="AV106" i="3"/>
  <c r="AV133" i="3"/>
  <c r="O352" i="3"/>
  <c r="O264" i="3"/>
  <c r="O251" i="3"/>
  <c r="O238" i="3"/>
  <c r="O219" i="3"/>
  <c r="O203" i="3"/>
  <c r="O196" i="3"/>
  <c r="AV84" i="3"/>
  <c r="R129" i="3"/>
  <c r="R133" i="3"/>
  <c r="O178" i="3"/>
  <c r="P261" i="4"/>
  <c r="P70" i="3"/>
  <c r="P65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0" i="4"/>
  <c r="P148" i="4"/>
  <c r="P245" i="4"/>
  <c r="P239" i="4"/>
  <c r="P235" i="4"/>
  <c r="Q221" i="4"/>
  <c r="Q207" i="4"/>
  <c r="P193" i="4"/>
  <c r="P180" i="4"/>
  <c r="P167" i="4"/>
  <c r="P536" i="3"/>
  <c r="S103" i="4"/>
  <c r="S99" i="4"/>
  <c r="S76" i="4"/>
  <c r="S54" i="4"/>
  <c r="P155" i="4"/>
  <c r="AD50" i="3"/>
  <c r="P480" i="3"/>
  <c r="P504" i="3"/>
  <c r="P457" i="3"/>
  <c r="P378" i="3"/>
  <c r="P370" i="3"/>
  <c r="P400" i="3"/>
  <c r="Z40" i="3"/>
  <c r="P334" i="3"/>
  <c r="Q292" i="3"/>
  <c r="P323" i="3"/>
  <c r="P316" i="3"/>
  <c r="P306" i="3"/>
  <c r="Q278" i="3"/>
  <c r="S106" i="3"/>
  <c r="AW106" i="3"/>
  <c r="AW133" i="3"/>
  <c r="P352" i="3"/>
  <c r="P264" i="3"/>
  <c r="P251" i="3"/>
  <c r="P238" i="3"/>
  <c r="P219" i="3"/>
  <c r="P203" i="3"/>
  <c r="P196" i="3"/>
  <c r="AW84" i="3"/>
  <c r="S129" i="3"/>
  <c r="S133" i="3"/>
  <c r="P178" i="3"/>
  <c r="Q261" i="4"/>
  <c r="Q65" i="3"/>
  <c r="Q70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0" i="4"/>
  <c r="Q148" i="4"/>
  <c r="Q245" i="4"/>
  <c r="Q239" i="4"/>
  <c r="Q235" i="4"/>
  <c r="R221" i="4"/>
  <c r="R207" i="4"/>
  <c r="Q193" i="4"/>
  <c r="Q180" i="4"/>
  <c r="Q167" i="4"/>
  <c r="Q536" i="3"/>
  <c r="Q155" i="4"/>
  <c r="T103" i="4"/>
  <c r="T99" i="4"/>
  <c r="T76" i="4"/>
  <c r="T54" i="4"/>
  <c r="AE50" i="3"/>
  <c r="Q480" i="3"/>
  <c r="Q504" i="3"/>
  <c r="Q457" i="3"/>
  <c r="Q378" i="3"/>
  <c r="Q370" i="3"/>
  <c r="Q400" i="3"/>
  <c r="AA40" i="3"/>
  <c r="Q323" i="3"/>
  <c r="Q316" i="3"/>
  <c r="Q306" i="3"/>
  <c r="Q334" i="3"/>
  <c r="R292" i="3"/>
  <c r="R278" i="3"/>
  <c r="T106" i="3"/>
  <c r="AX106" i="3"/>
  <c r="AX133" i="3"/>
  <c r="Q352" i="3"/>
  <c r="Q264" i="3"/>
  <c r="Q251" i="3"/>
  <c r="Q238" i="3"/>
  <c r="Q219" i="3"/>
  <c r="Q203" i="3"/>
  <c r="Q196" i="3"/>
  <c r="AX84" i="3"/>
  <c r="T129" i="3"/>
  <c r="T133" i="3"/>
  <c r="Q178" i="3"/>
  <c r="R261" i="4"/>
  <c r="R70" i="3"/>
  <c r="R65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0" i="4"/>
  <c r="R148" i="4"/>
  <c r="R245" i="4"/>
  <c r="R239" i="4"/>
  <c r="R235" i="4"/>
  <c r="S221" i="4"/>
  <c r="S207" i="4"/>
  <c r="R193" i="4"/>
  <c r="R180" i="4"/>
  <c r="R167" i="4"/>
  <c r="R536" i="3"/>
  <c r="U103" i="4"/>
  <c r="U99" i="4"/>
  <c r="U76" i="4"/>
  <c r="U54" i="4"/>
  <c r="R155" i="4"/>
  <c r="AF50" i="3"/>
  <c r="R480" i="3"/>
  <c r="R504" i="3"/>
  <c r="R457" i="3"/>
  <c r="R378" i="3"/>
  <c r="R370" i="3"/>
  <c r="R400" i="3"/>
  <c r="R334" i="3"/>
  <c r="S292" i="3"/>
  <c r="R323" i="3"/>
  <c r="R316" i="3"/>
  <c r="R306" i="3"/>
  <c r="S278" i="3"/>
  <c r="AB40" i="3"/>
  <c r="U106" i="3"/>
  <c r="AY106" i="3"/>
  <c r="AY133" i="3"/>
  <c r="R352" i="3"/>
  <c r="R264" i="3"/>
  <c r="R251" i="3"/>
  <c r="R238" i="3"/>
  <c r="R219" i="3"/>
  <c r="R203" i="3"/>
  <c r="R196" i="3"/>
  <c r="AY84" i="3"/>
  <c r="U129" i="3"/>
  <c r="U133" i="3"/>
  <c r="R178" i="3"/>
  <c r="S261" i="4"/>
  <c r="S70" i="3"/>
  <c r="S65" i="3"/>
  <c r="S75" i="3"/>
  <c r="R52" i="3"/>
  <c r="S214" i="3"/>
  <c r="S233" i="3"/>
  <c r="S485" i="3"/>
  <c r="S483" i="3"/>
  <c r="Z53" i="3"/>
  <c r="Z54" i="3"/>
  <c r="S344" i="3"/>
  <c r="S343" i="3"/>
  <c r="S342" i="3"/>
  <c r="S341" i="3"/>
  <c r="S340" i="3"/>
  <c r="S339" i="3"/>
  <c r="S338" i="3"/>
  <c r="S337" i="3"/>
  <c r="S336" i="3"/>
  <c r="S335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1" i="3"/>
  <c r="S386" i="3"/>
  <c r="S381" i="3"/>
  <c r="AZ104" i="3"/>
  <c r="AZ102" i="3"/>
  <c r="AZ100" i="3"/>
  <c r="AZ98" i="3"/>
  <c r="AZ96" i="3"/>
  <c r="AZ94" i="3"/>
  <c r="AZ92" i="3"/>
  <c r="S460" i="3"/>
  <c r="AZ101" i="3"/>
  <c r="AZ97" i="3"/>
  <c r="AZ93" i="3"/>
  <c r="AZ103" i="3"/>
  <c r="AZ99" i="3"/>
  <c r="AZ95" i="3"/>
  <c r="S260" i="4"/>
  <c r="S250" i="4"/>
  <c r="S148" i="4"/>
  <c r="S249" i="4"/>
  <c r="S147" i="4"/>
  <c r="S245" i="4"/>
  <c r="S239" i="4"/>
  <c r="S235" i="4"/>
  <c r="T221" i="4"/>
  <c r="T207" i="4"/>
  <c r="S193" i="4"/>
  <c r="S180" i="4"/>
  <c r="S167" i="4"/>
  <c r="T206" i="4"/>
  <c r="S244" i="4"/>
  <c r="S238" i="4"/>
  <c r="S234" i="4"/>
  <c r="T220" i="4"/>
  <c r="S192" i="4"/>
  <c r="S179" i="4"/>
  <c r="S166" i="4"/>
  <c r="S536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G50" i="3"/>
  <c r="S362" i="3"/>
  <c r="S361" i="3"/>
  <c r="S360" i="3"/>
  <c r="S359" i="3"/>
  <c r="S358" i="3"/>
  <c r="S357" i="3"/>
  <c r="S356" i="3"/>
  <c r="S355" i="3"/>
  <c r="S354" i="3"/>
  <c r="S353" i="3"/>
  <c r="S380" i="3"/>
  <c r="S390" i="3"/>
  <c r="S526" i="3"/>
  <c r="S525" i="3"/>
  <c r="S530" i="3"/>
  <c r="S535" i="3"/>
  <c r="S517" i="3"/>
  <c r="S516" i="3"/>
  <c r="S511" i="3"/>
  <c r="S515" i="3"/>
  <c r="S480" i="3"/>
  <c r="S494" i="3"/>
  <c r="S493" i="3"/>
  <c r="S484" i="3"/>
  <c r="S479" i="3"/>
  <c r="S471" i="3"/>
  <c r="S466" i="3"/>
  <c r="S491" i="3"/>
  <c r="S470" i="3"/>
  <c r="S468" i="3"/>
  <c r="S462" i="3"/>
  <c r="S441" i="3"/>
  <c r="S439" i="3"/>
  <c r="S461" i="3"/>
  <c r="S442" i="3"/>
  <c r="S440" i="3"/>
  <c r="S432" i="3"/>
  <c r="S232" i="3"/>
  <c r="S213" i="3"/>
  <c r="S220" i="3"/>
  <c r="S401" i="3"/>
  <c r="S504" i="3"/>
  <c r="S457" i="3"/>
  <c r="S378" i="3"/>
  <c r="S503" i="3"/>
  <c r="S509" i="3"/>
  <c r="S456" i="3"/>
  <c r="S377" i="3"/>
  <c r="S370" i="3"/>
  <c r="S400" i="3"/>
  <c r="S399" i="3"/>
  <c r="S402" i="3"/>
  <c r="S369" i="3"/>
  <c r="S322" i="3"/>
  <c r="S315" i="3"/>
  <c r="S305" i="3"/>
  <c r="S333" i="3"/>
  <c r="T291" i="3"/>
  <c r="T277" i="3"/>
  <c r="AC40" i="3"/>
  <c r="S323" i="3"/>
  <c r="S324" i="3"/>
  <c r="S316" i="3"/>
  <c r="S306" i="3"/>
  <c r="S334" i="3"/>
  <c r="T292" i="3"/>
  <c r="T278" i="3"/>
  <c r="S215" i="3"/>
  <c r="V106" i="3"/>
  <c r="AZ106" i="3"/>
  <c r="V105" i="3"/>
  <c r="AZ105" i="3"/>
  <c r="S188" i="3"/>
  <c r="S193" i="3"/>
  <c r="S187" i="3"/>
  <c r="S190" i="3"/>
  <c r="AZ133" i="3"/>
  <c r="AZ132" i="3"/>
  <c r="S352" i="3"/>
  <c r="S264" i="3"/>
  <c r="S251" i="3"/>
  <c r="S238" i="3"/>
  <c r="S219" i="3"/>
  <c r="S203" i="3"/>
  <c r="S351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W84" i="3"/>
  <c r="T261" i="4"/>
  <c r="T70" i="3"/>
  <c r="T65" i="3"/>
  <c r="T75" i="3"/>
  <c r="S76" i="3"/>
  <c r="S52" i="3"/>
  <c r="T214" i="3"/>
  <c r="T233" i="3"/>
  <c r="T483" i="3"/>
  <c r="T485" i="3"/>
  <c r="S216" i="3"/>
  <c r="AA53" i="3"/>
  <c r="AA54" i="3"/>
  <c r="T344" i="3"/>
  <c r="T343" i="3"/>
  <c r="T342" i="3"/>
  <c r="T341" i="3"/>
  <c r="T340" i="3"/>
  <c r="T339" i="3"/>
  <c r="T338" i="3"/>
  <c r="T337" i="3"/>
  <c r="T336" i="3"/>
  <c r="T335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1" i="3"/>
  <c r="T386" i="3"/>
  <c r="T381" i="3"/>
  <c r="T460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0" i="4"/>
  <c r="T250" i="4"/>
  <c r="T148" i="4"/>
  <c r="T249" i="4"/>
  <c r="T147" i="4"/>
  <c r="T244" i="4"/>
  <c r="T238" i="4"/>
  <c r="T234" i="4"/>
  <c r="U220" i="4"/>
  <c r="U206" i="4"/>
  <c r="T192" i="4"/>
  <c r="T179" i="4"/>
  <c r="T166" i="4"/>
  <c r="T245" i="4"/>
  <c r="T239" i="4"/>
  <c r="T235" i="4"/>
  <c r="U221" i="4"/>
  <c r="U207" i="4"/>
  <c r="T193" i="4"/>
  <c r="T180" i="4"/>
  <c r="T167" i="4"/>
  <c r="T536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H50" i="3"/>
  <c r="T362" i="3"/>
  <c r="T361" i="3"/>
  <c r="T360" i="3"/>
  <c r="T359" i="3"/>
  <c r="T358" i="3"/>
  <c r="T357" i="3"/>
  <c r="T356" i="3"/>
  <c r="T355" i="3"/>
  <c r="T354" i="3"/>
  <c r="T353" i="3"/>
  <c r="T390" i="3"/>
  <c r="T380" i="3"/>
  <c r="T526" i="3"/>
  <c r="T525" i="3"/>
  <c r="T530" i="3"/>
  <c r="S383" i="3"/>
  <c r="T535" i="3"/>
  <c r="T517" i="3"/>
  <c r="T516" i="3"/>
  <c r="S189" i="3"/>
  <c r="S438" i="3"/>
  <c r="T515" i="3"/>
  <c r="T511" i="3"/>
  <c r="S510" i="3"/>
  <c r="S393" i="3"/>
  <c r="S437" i="3"/>
  <c r="T480" i="3"/>
  <c r="T433" i="3"/>
  <c r="S435" i="3"/>
  <c r="T491" i="3"/>
  <c r="T470" i="3"/>
  <c r="T468" i="3"/>
  <c r="T494" i="3"/>
  <c r="T493" i="3"/>
  <c r="T484" i="3"/>
  <c r="T479" i="3"/>
  <c r="T471" i="3"/>
  <c r="T466" i="3"/>
  <c r="T461" i="3"/>
  <c r="T442" i="3"/>
  <c r="T440" i="3"/>
  <c r="T462" i="3"/>
  <c r="T441" i="3"/>
  <c r="T439" i="3"/>
  <c r="T432" i="3"/>
  <c r="T232" i="3"/>
  <c r="T213" i="3"/>
  <c r="S192" i="3"/>
  <c r="S345" i="3"/>
  <c r="S346" i="3"/>
  <c r="S363" i="3"/>
  <c r="T220" i="3"/>
  <c r="T401" i="3"/>
  <c r="T504" i="3"/>
  <c r="S507" i="3"/>
  <c r="T457" i="3"/>
  <c r="T378" i="3"/>
  <c r="T503" i="3"/>
  <c r="T509" i="3"/>
  <c r="T456" i="3"/>
  <c r="T377" i="3"/>
  <c r="T370" i="3"/>
  <c r="T400" i="3"/>
  <c r="S406" i="3"/>
  <c r="T399" i="3"/>
  <c r="T402" i="3"/>
  <c r="T369" i="3"/>
  <c r="T334" i="3"/>
  <c r="U292" i="3"/>
  <c r="T323" i="3"/>
  <c r="T324" i="3"/>
  <c r="T316" i="3"/>
  <c r="T306" i="3"/>
  <c r="U278" i="3"/>
  <c r="T333" i="3"/>
  <c r="U291" i="3"/>
  <c r="T322" i="3"/>
  <c r="T315" i="3"/>
  <c r="T305" i="3"/>
  <c r="U277" i="3"/>
  <c r="AD40" i="3"/>
  <c r="S327" i="3"/>
  <c r="S328" i="3"/>
  <c r="S329" i="3"/>
  <c r="S325" i="3"/>
  <c r="S326" i="3"/>
  <c r="T215" i="3"/>
  <c r="T216" i="3"/>
  <c r="W106" i="3"/>
  <c r="BA106" i="3"/>
  <c r="W105" i="3"/>
  <c r="BA105" i="3"/>
  <c r="T187" i="3"/>
  <c r="T190" i="3"/>
  <c r="T188" i="3"/>
  <c r="T193" i="3"/>
  <c r="BA133" i="3"/>
  <c r="BA132" i="3"/>
  <c r="T352" i="3"/>
  <c r="T264" i="3"/>
  <c r="T251" i="3"/>
  <c r="T238" i="3"/>
  <c r="T219" i="3"/>
  <c r="T203" i="3"/>
  <c r="T351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X84" i="3"/>
  <c r="U261" i="4"/>
  <c r="U65" i="3"/>
  <c r="U70" i="3"/>
  <c r="U75" i="3"/>
  <c r="T76" i="3"/>
  <c r="T52" i="3"/>
  <c r="U214" i="3"/>
  <c r="U233" i="3"/>
  <c r="U485" i="3"/>
  <c r="U483" i="3"/>
  <c r="AB53" i="3"/>
  <c r="AB54" i="3"/>
  <c r="U344" i="3"/>
  <c r="U343" i="3"/>
  <c r="U342" i="3"/>
  <c r="U341" i="3"/>
  <c r="U340" i="3"/>
  <c r="U339" i="3"/>
  <c r="U338" i="3"/>
  <c r="U337" i="3"/>
  <c r="U336" i="3"/>
  <c r="U335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1" i="3"/>
  <c r="U386" i="3"/>
  <c r="U381" i="3"/>
  <c r="BB104" i="3"/>
  <c r="BB102" i="3"/>
  <c r="BB100" i="3"/>
  <c r="BB98" i="3"/>
  <c r="BB96" i="3"/>
  <c r="BB94" i="3"/>
  <c r="BB92" i="3"/>
  <c r="BB103" i="3"/>
  <c r="BB99" i="3"/>
  <c r="BB95" i="3"/>
  <c r="U460" i="3"/>
  <c r="BB101" i="3"/>
  <c r="BB97" i="3"/>
  <c r="BB93" i="3"/>
  <c r="U260" i="4"/>
  <c r="U250" i="4"/>
  <c r="U148" i="4"/>
  <c r="U249" i="4"/>
  <c r="U147" i="4"/>
  <c r="U245" i="4"/>
  <c r="U239" i="4"/>
  <c r="U235" i="4"/>
  <c r="V221" i="4"/>
  <c r="V207" i="4"/>
  <c r="U193" i="4"/>
  <c r="U180" i="4"/>
  <c r="U167" i="4"/>
  <c r="V206" i="4"/>
  <c r="U244" i="4"/>
  <c r="U238" i="4"/>
  <c r="U234" i="4"/>
  <c r="V220" i="4"/>
  <c r="U192" i="4"/>
  <c r="U179" i="4"/>
  <c r="U166" i="4"/>
  <c r="U536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I50" i="3"/>
  <c r="U362" i="3"/>
  <c r="U361" i="3"/>
  <c r="U360" i="3"/>
  <c r="U359" i="3"/>
  <c r="U358" i="3"/>
  <c r="U357" i="3"/>
  <c r="U356" i="3"/>
  <c r="U355" i="3"/>
  <c r="U354" i="3"/>
  <c r="U353" i="3"/>
  <c r="U380" i="3"/>
  <c r="U390" i="3"/>
  <c r="U526" i="3"/>
  <c r="U525" i="3"/>
  <c r="S191" i="3"/>
  <c r="T192" i="3"/>
  <c r="T383" i="3"/>
  <c r="U530" i="3"/>
  <c r="T393" i="3"/>
  <c r="U535" i="3"/>
  <c r="U517" i="3"/>
  <c r="U516" i="3"/>
  <c r="U511" i="3"/>
  <c r="U515" i="3"/>
  <c r="S347" i="3"/>
  <c r="S348" i="3"/>
  <c r="T510" i="3"/>
  <c r="T437" i="3"/>
  <c r="U480" i="3"/>
  <c r="U433" i="3"/>
  <c r="U494" i="3"/>
  <c r="U493" i="3"/>
  <c r="U484" i="3"/>
  <c r="U479" i="3"/>
  <c r="U471" i="3"/>
  <c r="U466" i="3"/>
  <c r="U491" i="3"/>
  <c r="U470" i="3"/>
  <c r="U468" i="3"/>
  <c r="U462" i="3"/>
  <c r="U441" i="3"/>
  <c r="U439" i="3"/>
  <c r="U461" i="3"/>
  <c r="U442" i="3"/>
  <c r="U440" i="3"/>
  <c r="U432" i="3"/>
  <c r="U232" i="3"/>
  <c r="U213" i="3"/>
  <c r="T189" i="3"/>
  <c r="T191" i="3"/>
  <c r="T345" i="3"/>
  <c r="T346" i="3"/>
  <c r="T438" i="3"/>
  <c r="S307" i="3"/>
  <c r="T363" i="3"/>
  <c r="S364" i="3"/>
  <c r="S365" i="3"/>
  <c r="S366" i="3"/>
  <c r="S373" i="3"/>
  <c r="U220" i="3"/>
  <c r="U401" i="3"/>
  <c r="U504" i="3"/>
  <c r="U457" i="3"/>
  <c r="U378" i="3"/>
  <c r="U503" i="3"/>
  <c r="U509" i="3"/>
  <c r="U456" i="3"/>
  <c r="U377" i="3"/>
  <c r="U399" i="3"/>
  <c r="U402" i="3"/>
  <c r="U370" i="3"/>
  <c r="U400" i="3"/>
  <c r="U369" i="3"/>
  <c r="AE40" i="3"/>
  <c r="U323" i="3"/>
  <c r="U324" i="3"/>
  <c r="U316" i="3"/>
  <c r="U306" i="3"/>
  <c r="V278" i="3"/>
  <c r="U334" i="3"/>
  <c r="V292" i="3"/>
  <c r="U322" i="3"/>
  <c r="U315" i="3"/>
  <c r="U305" i="3"/>
  <c r="U333" i="3"/>
  <c r="V291" i="3"/>
  <c r="V277" i="3"/>
  <c r="T328" i="3"/>
  <c r="T329" i="3"/>
  <c r="T325" i="3"/>
  <c r="T326" i="3"/>
  <c r="T327" i="3"/>
  <c r="U215" i="3"/>
  <c r="X106" i="3"/>
  <c r="BB106" i="3"/>
  <c r="X105" i="3"/>
  <c r="BB105" i="3"/>
  <c r="U188" i="3"/>
  <c r="U193" i="3"/>
  <c r="U187" i="3"/>
  <c r="U190" i="3"/>
  <c r="BB133" i="3"/>
  <c r="BB132" i="3"/>
  <c r="U351" i="3"/>
  <c r="U263" i="3"/>
  <c r="U250" i="3"/>
  <c r="U237" i="3"/>
  <c r="U218" i="3"/>
  <c r="U202" i="3"/>
  <c r="U352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Y84" i="3"/>
  <c r="V261" i="4"/>
  <c r="V70" i="3"/>
  <c r="V65" i="3"/>
  <c r="V75" i="3"/>
  <c r="U76" i="3"/>
  <c r="U52" i="3"/>
  <c r="V214" i="3"/>
  <c r="V233" i="3"/>
  <c r="V483" i="3"/>
  <c r="V485" i="3"/>
  <c r="AC53" i="3"/>
  <c r="AC54" i="3"/>
  <c r="V344" i="3"/>
  <c r="V343" i="3"/>
  <c r="V342" i="3"/>
  <c r="V341" i="3"/>
  <c r="V340" i="3"/>
  <c r="V339" i="3"/>
  <c r="V338" i="3"/>
  <c r="V337" i="3"/>
  <c r="V336" i="3"/>
  <c r="V335" i="3"/>
  <c r="AC36" i="3"/>
  <c r="U216" i="3"/>
  <c r="AG210" i="3"/>
  <c r="AF210" i="3"/>
  <c r="AE229" i="3"/>
  <c r="AF206" i="3"/>
  <c r="AF212" i="3"/>
  <c r="AE225" i="3"/>
  <c r="AD231" i="3"/>
  <c r="AG226" i="3"/>
  <c r="V391" i="3"/>
  <c r="V386" i="3"/>
  <c r="V381" i="3"/>
  <c r="V460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0" i="4"/>
  <c r="V249" i="4"/>
  <c r="V147" i="4"/>
  <c r="V250" i="4"/>
  <c r="V148" i="4"/>
  <c r="V245" i="4"/>
  <c r="V239" i="4"/>
  <c r="V235" i="4"/>
  <c r="W221" i="4"/>
  <c r="W207" i="4"/>
  <c r="V193" i="4"/>
  <c r="V180" i="4"/>
  <c r="V167" i="4"/>
  <c r="V244" i="4"/>
  <c r="V238" i="4"/>
  <c r="V234" i="4"/>
  <c r="W220" i="4"/>
  <c r="W206" i="4"/>
  <c r="V192" i="4"/>
  <c r="V179" i="4"/>
  <c r="V166" i="4"/>
  <c r="V536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J50" i="3"/>
  <c r="V362" i="3"/>
  <c r="V361" i="3"/>
  <c r="V360" i="3"/>
  <c r="V359" i="3"/>
  <c r="V358" i="3"/>
  <c r="V357" i="3"/>
  <c r="V356" i="3"/>
  <c r="V355" i="3"/>
  <c r="V354" i="3"/>
  <c r="V353" i="3"/>
  <c r="V390" i="3"/>
  <c r="V380" i="3"/>
  <c r="V526" i="3"/>
  <c r="V525" i="3"/>
  <c r="S349" i="3"/>
  <c r="T347" i="3"/>
  <c r="T348" i="3"/>
  <c r="V530" i="3"/>
  <c r="S371" i="3"/>
  <c r="S384" i="3"/>
  <c r="S387" i="3"/>
  <c r="S375" i="3"/>
  <c r="V535" i="3"/>
  <c r="V517" i="3"/>
  <c r="V516" i="3"/>
  <c r="U383" i="3"/>
  <c r="V515" i="3"/>
  <c r="V511" i="3"/>
  <c r="T435" i="3"/>
  <c r="U437" i="3"/>
  <c r="U510" i="3"/>
  <c r="U393" i="3"/>
  <c r="S385" i="3"/>
  <c r="S388" i="3"/>
  <c r="S395" i="3"/>
  <c r="S506" i="3"/>
  <c r="T507" i="3"/>
  <c r="V480" i="3"/>
  <c r="V433" i="3"/>
  <c r="V491" i="3"/>
  <c r="V470" i="3"/>
  <c r="V468" i="3"/>
  <c r="V494" i="3"/>
  <c r="V493" i="3"/>
  <c r="V484" i="3"/>
  <c r="V479" i="3"/>
  <c r="V471" i="3"/>
  <c r="V466" i="3"/>
  <c r="V461" i="3"/>
  <c r="V442" i="3"/>
  <c r="V440" i="3"/>
  <c r="V462" i="3"/>
  <c r="V441" i="3"/>
  <c r="V439" i="3"/>
  <c r="V432" i="3"/>
  <c r="V232" i="3"/>
  <c r="V213" i="3"/>
  <c r="U189" i="3"/>
  <c r="U191" i="3"/>
  <c r="T406" i="3"/>
  <c r="U345" i="3"/>
  <c r="U346" i="3"/>
  <c r="T307" i="3"/>
  <c r="U363" i="3"/>
  <c r="T373" i="3"/>
  <c r="T365" i="3"/>
  <c r="T364" i="3"/>
  <c r="U192" i="3"/>
  <c r="S374" i="3"/>
  <c r="S367" i="3"/>
  <c r="S486" i="3"/>
  <c r="V220" i="3"/>
  <c r="V401" i="3"/>
  <c r="V503" i="3"/>
  <c r="V509" i="3"/>
  <c r="V456" i="3"/>
  <c r="V377" i="3"/>
  <c r="V504" i="3"/>
  <c r="U507" i="3"/>
  <c r="V457" i="3"/>
  <c r="V378" i="3"/>
  <c r="V399" i="3"/>
  <c r="V402" i="3"/>
  <c r="V370" i="3"/>
  <c r="V400" i="3"/>
  <c r="U406" i="3"/>
  <c r="V369" i="3"/>
  <c r="AF40" i="3"/>
  <c r="V334" i="3"/>
  <c r="W292" i="3"/>
  <c r="V323" i="3"/>
  <c r="V324" i="3"/>
  <c r="V316" i="3"/>
  <c r="V306" i="3"/>
  <c r="W278" i="3"/>
  <c r="V333" i="3"/>
  <c r="W291" i="3"/>
  <c r="V322" i="3"/>
  <c r="V315" i="3"/>
  <c r="V305" i="3"/>
  <c r="W277" i="3"/>
  <c r="U327" i="3"/>
  <c r="U328" i="3"/>
  <c r="U329" i="3"/>
  <c r="U325" i="3"/>
  <c r="U326" i="3"/>
  <c r="V215" i="3"/>
  <c r="Y106" i="3"/>
  <c r="BC106" i="3"/>
  <c r="Y105" i="3"/>
  <c r="BC105" i="3"/>
  <c r="V187" i="3"/>
  <c r="V190" i="3"/>
  <c r="V188" i="3"/>
  <c r="V193" i="3"/>
  <c r="BC133" i="3"/>
  <c r="BC132" i="3"/>
  <c r="V351" i="3"/>
  <c r="V263" i="3"/>
  <c r="V250" i="3"/>
  <c r="V237" i="3"/>
  <c r="V218" i="3"/>
  <c r="V202" i="3"/>
  <c r="V352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Z84" i="3"/>
  <c r="W261" i="4"/>
  <c r="W70" i="3"/>
  <c r="W65" i="3"/>
  <c r="W75" i="3"/>
  <c r="V76" i="3"/>
  <c r="V52" i="3"/>
  <c r="W214" i="3"/>
  <c r="W233" i="3"/>
  <c r="W485" i="3"/>
  <c r="W483" i="3"/>
  <c r="AD53" i="3"/>
  <c r="AD54" i="3"/>
  <c r="W344" i="3"/>
  <c r="W343" i="3"/>
  <c r="W342" i="3"/>
  <c r="W341" i="3"/>
  <c r="W340" i="3"/>
  <c r="W339" i="3"/>
  <c r="W338" i="3"/>
  <c r="W337" i="3"/>
  <c r="W336" i="3"/>
  <c r="W335" i="3"/>
  <c r="AD36" i="3"/>
  <c r="U347" i="3"/>
  <c r="U348" i="3"/>
  <c r="AG229" i="3"/>
  <c r="AF229" i="3"/>
  <c r="AG206" i="3"/>
  <c r="AG212" i="3"/>
  <c r="AE231" i="3"/>
  <c r="AF225" i="3"/>
  <c r="AG225" i="3"/>
  <c r="S372" i="3"/>
  <c r="S463" i="3"/>
  <c r="V216" i="3"/>
  <c r="S434" i="3"/>
  <c r="W391" i="3"/>
  <c r="W386" i="3"/>
  <c r="W381" i="3"/>
  <c r="BD104" i="3"/>
  <c r="BD102" i="3"/>
  <c r="BD100" i="3"/>
  <c r="BD98" i="3"/>
  <c r="BD96" i="3"/>
  <c r="BD94" i="3"/>
  <c r="BD92" i="3"/>
  <c r="W460" i="3"/>
  <c r="BD101" i="3"/>
  <c r="BD97" i="3"/>
  <c r="BD93" i="3"/>
  <c r="BD103" i="3"/>
  <c r="BD99" i="3"/>
  <c r="BD95" i="3"/>
  <c r="W260" i="4"/>
  <c r="W250" i="4"/>
  <c r="W148" i="4"/>
  <c r="W249" i="4"/>
  <c r="W147" i="4"/>
  <c r="X206" i="4"/>
  <c r="W244" i="4"/>
  <c r="W238" i="4"/>
  <c r="W234" i="4"/>
  <c r="X220" i="4"/>
  <c r="W192" i="4"/>
  <c r="W179" i="4"/>
  <c r="W166" i="4"/>
  <c r="W245" i="4"/>
  <c r="W239" i="4"/>
  <c r="W235" i="4"/>
  <c r="X221" i="4"/>
  <c r="X207" i="4"/>
  <c r="W180" i="4"/>
  <c r="W167" i="4"/>
  <c r="W193" i="4"/>
  <c r="W536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K50" i="3"/>
  <c r="W362" i="3"/>
  <c r="W361" i="3"/>
  <c r="W360" i="3"/>
  <c r="W359" i="3"/>
  <c r="W358" i="3"/>
  <c r="W357" i="3"/>
  <c r="W356" i="3"/>
  <c r="W355" i="3"/>
  <c r="W354" i="3"/>
  <c r="W353" i="3"/>
  <c r="W380" i="3"/>
  <c r="W390" i="3"/>
  <c r="W526" i="3"/>
  <c r="W525" i="3"/>
  <c r="T349" i="3"/>
  <c r="T375" i="3"/>
  <c r="U438" i="3"/>
  <c r="W530" i="3"/>
  <c r="U349" i="3"/>
  <c r="W535" i="3"/>
  <c r="W517" i="3"/>
  <c r="W516" i="3"/>
  <c r="T385" i="3"/>
  <c r="T388" i="3"/>
  <c r="T395" i="3"/>
  <c r="T506" i="3"/>
  <c r="V437" i="3"/>
  <c r="V510" i="3"/>
  <c r="U435" i="3"/>
  <c r="W511" i="3"/>
  <c r="W515" i="3"/>
  <c r="V383" i="3"/>
  <c r="V393" i="3"/>
  <c r="W494" i="3"/>
  <c r="W493" i="3"/>
  <c r="W484" i="3"/>
  <c r="W479" i="3"/>
  <c r="W471" i="3"/>
  <c r="W466" i="3"/>
  <c r="W491" i="3"/>
  <c r="W470" i="3"/>
  <c r="W468" i="3"/>
  <c r="W462" i="3"/>
  <c r="W441" i="3"/>
  <c r="W439" i="3"/>
  <c r="W461" i="3"/>
  <c r="W442" i="3"/>
  <c r="W440" i="3"/>
  <c r="W432" i="3"/>
  <c r="W232" i="3"/>
  <c r="W213" i="3"/>
  <c r="V189" i="3"/>
  <c r="V191" i="3"/>
  <c r="W480" i="3"/>
  <c r="W433" i="3"/>
  <c r="V435" i="3"/>
  <c r="V192" i="3"/>
  <c r="V363" i="3"/>
  <c r="V364" i="3"/>
  <c r="V345" i="3"/>
  <c r="U307" i="3"/>
  <c r="T366" i="3"/>
  <c r="T371" i="3"/>
  <c r="T384" i="3"/>
  <c r="T387" i="3"/>
  <c r="V365" i="3"/>
  <c r="V366" i="3"/>
  <c r="V346" i="3"/>
  <c r="T374" i="3"/>
  <c r="T367" i="3"/>
  <c r="T486" i="3"/>
  <c r="U373" i="3"/>
  <c r="U364" i="3"/>
  <c r="U365" i="3"/>
  <c r="U375" i="3"/>
  <c r="W220" i="3"/>
  <c r="W401" i="3"/>
  <c r="W504" i="3"/>
  <c r="V507" i="3"/>
  <c r="W457" i="3"/>
  <c r="W378" i="3"/>
  <c r="W503" i="3"/>
  <c r="W509" i="3"/>
  <c r="W456" i="3"/>
  <c r="W377" i="3"/>
  <c r="W399" i="3"/>
  <c r="W402" i="3"/>
  <c r="W370" i="3"/>
  <c r="W400" i="3"/>
  <c r="V406" i="3"/>
  <c r="W369" i="3"/>
  <c r="W323" i="3"/>
  <c r="W324" i="3"/>
  <c r="W316" i="3"/>
  <c r="W306" i="3"/>
  <c r="X278" i="3"/>
  <c r="W334" i="3"/>
  <c r="X292" i="3"/>
  <c r="W322" i="3"/>
  <c r="W315" i="3"/>
  <c r="W305" i="3"/>
  <c r="W333" i="3"/>
  <c r="X291" i="3"/>
  <c r="X277" i="3"/>
  <c r="AG40" i="3"/>
  <c r="V328" i="3"/>
  <c r="V329" i="3"/>
  <c r="V325" i="3"/>
  <c r="V326" i="3"/>
  <c r="V327" i="3"/>
  <c r="W215" i="3"/>
  <c r="Z106" i="3"/>
  <c r="BD106" i="3"/>
  <c r="Z105" i="3"/>
  <c r="BD105" i="3"/>
  <c r="W188" i="3"/>
  <c r="W193" i="3"/>
  <c r="W187" i="3"/>
  <c r="W190" i="3"/>
  <c r="BD133" i="3"/>
  <c r="BD132" i="3"/>
  <c r="W352" i="3"/>
  <c r="W264" i="3"/>
  <c r="W251" i="3"/>
  <c r="W238" i="3"/>
  <c r="W219" i="3"/>
  <c r="W203" i="3"/>
  <c r="W351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AA84" i="3"/>
  <c r="X261" i="4"/>
  <c r="X70" i="3"/>
  <c r="X65" i="3"/>
  <c r="X75" i="3"/>
  <c r="W76" i="3"/>
  <c r="W52" i="3"/>
  <c r="X214" i="3"/>
  <c r="X233" i="3"/>
  <c r="X483" i="3"/>
  <c r="X485" i="3"/>
  <c r="AE53" i="3"/>
  <c r="AE54" i="3"/>
  <c r="X344" i="3"/>
  <c r="X343" i="3"/>
  <c r="X342" i="3"/>
  <c r="X341" i="3"/>
  <c r="X340" i="3"/>
  <c r="X339" i="3"/>
  <c r="X338" i="3"/>
  <c r="X337" i="3"/>
  <c r="X336" i="3"/>
  <c r="X335" i="3"/>
  <c r="AE36" i="3"/>
  <c r="W216" i="3"/>
  <c r="T372" i="3"/>
  <c r="T463" i="3"/>
  <c r="AG231" i="3"/>
  <c r="AF231" i="3"/>
  <c r="X391" i="3"/>
  <c r="X386" i="3"/>
  <c r="X381" i="3"/>
  <c r="X460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0" i="4"/>
  <c r="X250" i="4"/>
  <c r="X148" i="4"/>
  <c r="X249" i="4"/>
  <c r="X147" i="4"/>
  <c r="X245" i="4"/>
  <c r="X239" i="4"/>
  <c r="X235" i="4"/>
  <c r="Y221" i="4"/>
  <c r="Y207" i="4"/>
  <c r="X193" i="4"/>
  <c r="X180" i="4"/>
  <c r="X167" i="4"/>
  <c r="X244" i="4"/>
  <c r="X238" i="4"/>
  <c r="X234" i="4"/>
  <c r="Y220" i="4"/>
  <c r="Y206" i="4"/>
  <c r="X192" i="4"/>
  <c r="X179" i="4"/>
  <c r="X166" i="4"/>
  <c r="X536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L50" i="3"/>
  <c r="X362" i="3"/>
  <c r="X361" i="3"/>
  <c r="X360" i="3"/>
  <c r="X359" i="3"/>
  <c r="X358" i="3"/>
  <c r="X357" i="3"/>
  <c r="X356" i="3"/>
  <c r="X355" i="3"/>
  <c r="X354" i="3"/>
  <c r="X353" i="3"/>
  <c r="X390" i="3"/>
  <c r="X380" i="3"/>
  <c r="X526" i="3"/>
  <c r="X525" i="3"/>
  <c r="X530" i="3"/>
  <c r="V438" i="3"/>
  <c r="W383" i="3"/>
  <c r="X535" i="3"/>
  <c r="X517" i="3"/>
  <c r="X516" i="3"/>
  <c r="X515" i="3"/>
  <c r="X511" i="3"/>
  <c r="V373" i="3"/>
  <c r="U385" i="3"/>
  <c r="U388" i="3"/>
  <c r="U395" i="3"/>
  <c r="U506" i="3"/>
  <c r="W437" i="3"/>
  <c r="W510" i="3"/>
  <c r="W393" i="3"/>
  <c r="T434" i="3"/>
  <c r="S459" i="3"/>
  <c r="X480" i="3"/>
  <c r="X433" i="3"/>
  <c r="W435" i="3"/>
  <c r="X491" i="3"/>
  <c r="X470" i="3"/>
  <c r="X468" i="3"/>
  <c r="X494" i="3"/>
  <c r="X493" i="3"/>
  <c r="X484" i="3"/>
  <c r="X479" i="3"/>
  <c r="X471" i="3"/>
  <c r="X466" i="3"/>
  <c r="X461" i="3"/>
  <c r="X442" i="3"/>
  <c r="X440" i="3"/>
  <c r="X462" i="3"/>
  <c r="X441" i="3"/>
  <c r="X439" i="3"/>
  <c r="X432" i="3"/>
  <c r="X232" i="3"/>
  <c r="X213" i="3"/>
  <c r="S482" i="3"/>
  <c r="W192" i="3"/>
  <c r="V307" i="3"/>
  <c r="V347" i="3"/>
  <c r="V348" i="3"/>
  <c r="V371" i="3"/>
  <c r="V384" i="3"/>
  <c r="V387" i="3"/>
  <c r="W345" i="3"/>
  <c r="W347" i="3"/>
  <c r="W348" i="3"/>
  <c r="W363" i="3"/>
  <c r="W189" i="3"/>
  <c r="W191" i="3"/>
  <c r="U366" i="3"/>
  <c r="U371" i="3"/>
  <c r="U384" i="3"/>
  <c r="U387" i="3"/>
  <c r="U367" i="3"/>
  <c r="U374" i="3"/>
  <c r="V374" i="3"/>
  <c r="V367" i="3"/>
  <c r="V486" i="3"/>
  <c r="X220" i="3"/>
  <c r="X401" i="3"/>
  <c r="X504" i="3"/>
  <c r="X457" i="3"/>
  <c r="X378" i="3"/>
  <c r="X503" i="3"/>
  <c r="X509" i="3"/>
  <c r="X456" i="3"/>
  <c r="X377" i="3"/>
  <c r="X370" i="3"/>
  <c r="X400" i="3"/>
  <c r="W406" i="3"/>
  <c r="X399" i="3"/>
  <c r="X402" i="3"/>
  <c r="X369" i="3"/>
  <c r="X334" i="3"/>
  <c r="Y292" i="3"/>
  <c r="X323" i="3"/>
  <c r="X324" i="3"/>
  <c r="X316" i="3"/>
  <c r="X306" i="3"/>
  <c r="Y278" i="3"/>
  <c r="X333" i="3"/>
  <c r="Y291" i="3"/>
  <c r="X322" i="3"/>
  <c r="X315" i="3"/>
  <c r="X305" i="3"/>
  <c r="Y277" i="3"/>
  <c r="AH40" i="3"/>
  <c r="W327" i="3"/>
  <c r="W328" i="3"/>
  <c r="W329" i="3"/>
  <c r="W325" i="3"/>
  <c r="W326" i="3"/>
  <c r="X215" i="3"/>
  <c r="AA106" i="3"/>
  <c r="BE106" i="3"/>
  <c r="AA105" i="3"/>
  <c r="BE105" i="3"/>
  <c r="X187" i="3"/>
  <c r="X190" i="3"/>
  <c r="X188" i="3"/>
  <c r="X193" i="3"/>
  <c r="BE133" i="3"/>
  <c r="BE132" i="3"/>
  <c r="X352" i="3"/>
  <c r="X264" i="3"/>
  <c r="X251" i="3"/>
  <c r="X238" i="3"/>
  <c r="X219" i="3"/>
  <c r="X203" i="3"/>
  <c r="X351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AB84" i="3"/>
  <c r="Y261" i="4"/>
  <c r="Y65" i="3"/>
  <c r="Y70" i="3"/>
  <c r="Y75" i="3"/>
  <c r="X76" i="3"/>
  <c r="X52" i="3"/>
  <c r="Y214" i="3"/>
  <c r="Y233" i="3"/>
  <c r="Y485" i="3"/>
  <c r="Y483" i="3"/>
  <c r="AG53" i="3"/>
  <c r="AF53" i="3"/>
  <c r="AF54" i="3"/>
  <c r="AG54" i="3"/>
  <c r="U372" i="3"/>
  <c r="U486" i="3"/>
  <c r="Y344" i="3"/>
  <c r="Y343" i="3"/>
  <c r="Y342" i="3"/>
  <c r="Y341" i="3"/>
  <c r="Y340" i="3"/>
  <c r="Y339" i="3"/>
  <c r="Y338" i="3"/>
  <c r="Y337" i="3"/>
  <c r="Y336" i="3"/>
  <c r="Y335" i="3"/>
  <c r="AF36" i="3"/>
  <c r="X393" i="3"/>
  <c r="X216" i="3"/>
  <c r="Y391" i="3"/>
  <c r="Y386" i="3"/>
  <c r="Y381" i="3"/>
  <c r="BF104" i="3"/>
  <c r="BF102" i="3"/>
  <c r="BF100" i="3"/>
  <c r="BF98" i="3"/>
  <c r="BF96" i="3"/>
  <c r="BF94" i="3"/>
  <c r="BF92" i="3"/>
  <c r="BF103" i="3"/>
  <c r="BF99" i="3"/>
  <c r="BF95" i="3"/>
  <c r="Y460" i="3"/>
  <c r="BF101" i="3"/>
  <c r="BF97" i="3"/>
  <c r="BF93" i="3"/>
  <c r="Y260" i="4"/>
  <c r="Y249" i="4"/>
  <c r="Y147" i="4"/>
  <c r="Y250" i="4"/>
  <c r="Y148" i="4"/>
  <c r="Z206" i="4"/>
  <c r="Y244" i="4"/>
  <c r="Y238" i="4"/>
  <c r="Y234" i="4"/>
  <c r="Z220" i="4"/>
  <c r="Y192" i="4"/>
  <c r="Y179" i="4"/>
  <c r="Y166" i="4"/>
  <c r="Y245" i="4"/>
  <c r="Y239" i="4"/>
  <c r="Y235" i="4"/>
  <c r="Z221" i="4"/>
  <c r="Z207" i="4"/>
  <c r="Y193" i="4"/>
  <c r="Y180" i="4"/>
  <c r="Y167" i="4"/>
  <c r="Y536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M50" i="3"/>
  <c r="Y362" i="3"/>
  <c r="Y361" i="3"/>
  <c r="Y360" i="3"/>
  <c r="Y359" i="3"/>
  <c r="Y358" i="3"/>
  <c r="Y357" i="3"/>
  <c r="Y356" i="3"/>
  <c r="Y355" i="3"/>
  <c r="Y354" i="3"/>
  <c r="Y353" i="3"/>
  <c r="Y380" i="3"/>
  <c r="Y390" i="3"/>
  <c r="Y526" i="3"/>
  <c r="Y525" i="3"/>
  <c r="Y530" i="3"/>
  <c r="V349" i="3"/>
  <c r="V372" i="3"/>
  <c r="V375" i="3"/>
  <c r="Y535" i="3"/>
  <c r="Y517" i="3"/>
  <c r="Y516" i="3"/>
  <c r="X192" i="3"/>
  <c r="Y511" i="3"/>
  <c r="Y515" i="3"/>
  <c r="V385" i="3"/>
  <c r="V388" i="3"/>
  <c r="V395" i="3"/>
  <c r="V506" i="3"/>
  <c r="W507" i="3"/>
  <c r="X383" i="3"/>
  <c r="X510" i="3"/>
  <c r="W346" i="3"/>
  <c r="W349" i="3"/>
  <c r="X437" i="3"/>
  <c r="V434" i="3"/>
  <c r="U434" i="3"/>
  <c r="Y480" i="3"/>
  <c r="Y433" i="3"/>
  <c r="U463" i="3"/>
  <c r="T459" i="3"/>
  <c r="Y494" i="3"/>
  <c r="Y493" i="3"/>
  <c r="Y484" i="3"/>
  <c r="Y479" i="3"/>
  <c r="Y471" i="3"/>
  <c r="Y466" i="3"/>
  <c r="Y491" i="3"/>
  <c r="Y470" i="3"/>
  <c r="Y468" i="3"/>
  <c r="Y462" i="3"/>
  <c r="Y441" i="3"/>
  <c r="Y439" i="3"/>
  <c r="Y461" i="3"/>
  <c r="Y442" i="3"/>
  <c r="Y440" i="3"/>
  <c r="Y432" i="3"/>
  <c r="Y232" i="3"/>
  <c r="Y213" i="3"/>
  <c r="T482" i="3"/>
  <c r="X189" i="3"/>
  <c r="X191" i="3"/>
  <c r="W438" i="3"/>
  <c r="X345" i="3"/>
  <c r="X347" i="3"/>
  <c r="X348" i="3"/>
  <c r="W307" i="3"/>
  <c r="X363" i="3"/>
  <c r="W364" i="3"/>
  <c r="W373" i="3"/>
  <c r="W365" i="3"/>
  <c r="W375" i="3"/>
  <c r="Y220" i="3"/>
  <c r="Y401" i="3"/>
  <c r="Y503" i="3"/>
  <c r="Y509" i="3"/>
  <c r="Y456" i="3"/>
  <c r="Y377" i="3"/>
  <c r="Y504" i="3"/>
  <c r="X507" i="3"/>
  <c r="Y457" i="3"/>
  <c r="Y378" i="3"/>
  <c r="Y399" i="3"/>
  <c r="Y402" i="3"/>
  <c r="Y370" i="3"/>
  <c r="Y400" i="3"/>
  <c r="X406" i="3"/>
  <c r="Y369" i="3"/>
  <c r="AI40" i="3"/>
  <c r="Y323" i="3"/>
  <c r="Y324" i="3"/>
  <c r="Y316" i="3"/>
  <c r="Y306" i="3"/>
  <c r="Z278" i="3"/>
  <c r="Y334" i="3"/>
  <c r="Z292" i="3"/>
  <c r="Y322" i="3"/>
  <c r="Y315" i="3"/>
  <c r="Y305" i="3"/>
  <c r="Y333" i="3"/>
  <c r="Z291" i="3"/>
  <c r="Z277" i="3"/>
  <c r="X328" i="3"/>
  <c r="X329" i="3"/>
  <c r="X325" i="3"/>
  <c r="X326" i="3"/>
  <c r="X327" i="3"/>
  <c r="Y215" i="3"/>
  <c r="AB106" i="3"/>
  <c r="BF106" i="3"/>
  <c r="AB105" i="3"/>
  <c r="BF105" i="3"/>
  <c r="Y188" i="3"/>
  <c r="Y193" i="3"/>
  <c r="Y187" i="3"/>
  <c r="Y190" i="3"/>
  <c r="BF133" i="3"/>
  <c r="BF132" i="3"/>
  <c r="Y352" i="3"/>
  <c r="Y264" i="3"/>
  <c r="Y251" i="3"/>
  <c r="Y238" i="3"/>
  <c r="Y219" i="3"/>
  <c r="Y203" i="3"/>
  <c r="Y351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AC84" i="3"/>
  <c r="Z261" i="4"/>
  <c r="Z70" i="3"/>
  <c r="Z65" i="3"/>
  <c r="Z75" i="3"/>
  <c r="Y76" i="3"/>
  <c r="Y52" i="3"/>
  <c r="Z214" i="3"/>
  <c r="Z233" i="3"/>
  <c r="Z483" i="3"/>
  <c r="Z485" i="3"/>
  <c r="AG36" i="3"/>
  <c r="Z344" i="3"/>
  <c r="Z343" i="3"/>
  <c r="Z342" i="3"/>
  <c r="Z341" i="3"/>
  <c r="Z340" i="3"/>
  <c r="Z339" i="3"/>
  <c r="Z338" i="3"/>
  <c r="Z337" i="3"/>
  <c r="Z336" i="3"/>
  <c r="Z335" i="3"/>
  <c r="X346" i="3"/>
  <c r="X349" i="3"/>
  <c r="Y216" i="3"/>
  <c r="Z391" i="3"/>
  <c r="Z386" i="3"/>
  <c r="Z381" i="3"/>
  <c r="Z460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0" i="4"/>
  <c r="Z250" i="4"/>
  <c r="Z148" i="4"/>
  <c r="Z249" i="4"/>
  <c r="Z147" i="4"/>
  <c r="Z245" i="4"/>
  <c r="Z239" i="4"/>
  <c r="Z235" i="4"/>
  <c r="AA221" i="4"/>
  <c r="AA207" i="4"/>
  <c r="Z193" i="4"/>
  <c r="Z180" i="4"/>
  <c r="Z167" i="4"/>
  <c r="Z244" i="4"/>
  <c r="Z238" i="4"/>
  <c r="Z234" i="4"/>
  <c r="AA220" i="4"/>
  <c r="AA206" i="4"/>
  <c r="Z192" i="4"/>
  <c r="Z179" i="4"/>
  <c r="Z166" i="4"/>
  <c r="Z536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N50" i="3"/>
  <c r="Z362" i="3"/>
  <c r="Z361" i="3"/>
  <c r="Z360" i="3"/>
  <c r="Z359" i="3"/>
  <c r="Z358" i="3"/>
  <c r="Z357" i="3"/>
  <c r="Z356" i="3"/>
  <c r="Z355" i="3"/>
  <c r="Z354" i="3"/>
  <c r="Z353" i="3"/>
  <c r="Z390" i="3"/>
  <c r="Z380" i="3"/>
  <c r="Z526" i="3"/>
  <c r="Z525" i="3"/>
  <c r="Z530" i="3"/>
  <c r="V463" i="3"/>
  <c r="Z535" i="3"/>
  <c r="Z517" i="3"/>
  <c r="Z516" i="3"/>
  <c r="Y510" i="3"/>
  <c r="Y383" i="3"/>
  <c r="Z515" i="3"/>
  <c r="Z511" i="3"/>
  <c r="X435" i="3"/>
  <c r="W385" i="3"/>
  <c r="W388" i="3"/>
  <c r="W395" i="3"/>
  <c r="W506" i="3"/>
  <c r="Y192" i="3"/>
  <c r="Y437" i="3"/>
  <c r="Y393" i="3"/>
  <c r="U459" i="3"/>
  <c r="Z480" i="3"/>
  <c r="Z433" i="3"/>
  <c r="Y435" i="3"/>
  <c r="Z491" i="3"/>
  <c r="Z470" i="3"/>
  <c r="Z468" i="3"/>
  <c r="Z494" i="3"/>
  <c r="Z493" i="3"/>
  <c r="Z484" i="3"/>
  <c r="Z479" i="3"/>
  <c r="Z471" i="3"/>
  <c r="Z466" i="3"/>
  <c r="Z461" i="3"/>
  <c r="Z442" i="3"/>
  <c r="Z440" i="3"/>
  <c r="Z462" i="3"/>
  <c r="Z441" i="3"/>
  <c r="Z439" i="3"/>
  <c r="Z432" i="3"/>
  <c r="Z232" i="3"/>
  <c r="Z213" i="3"/>
  <c r="U482" i="3"/>
  <c r="Y189" i="3"/>
  <c r="Y191" i="3"/>
  <c r="X307" i="3"/>
  <c r="X438" i="3"/>
  <c r="Y345" i="3"/>
  <c r="Y346" i="3"/>
  <c r="Y363" i="3"/>
  <c r="W374" i="3"/>
  <c r="W367" i="3"/>
  <c r="X373" i="3"/>
  <c r="X365" i="3"/>
  <c r="X375" i="3"/>
  <c r="X364" i="3"/>
  <c r="W366" i="3"/>
  <c r="W371" i="3"/>
  <c r="W384" i="3"/>
  <c r="W387" i="3"/>
  <c r="Z220" i="3"/>
  <c r="Z401" i="3"/>
  <c r="Z503" i="3"/>
  <c r="Z509" i="3"/>
  <c r="Z456" i="3"/>
  <c r="Z377" i="3"/>
  <c r="Z504" i="3"/>
  <c r="Y507" i="3"/>
  <c r="Z457" i="3"/>
  <c r="Z378" i="3"/>
  <c r="Z399" i="3"/>
  <c r="Z402" i="3"/>
  <c r="Z370" i="3"/>
  <c r="Z400" i="3"/>
  <c r="Z369" i="3"/>
  <c r="Z334" i="3"/>
  <c r="AA292" i="3"/>
  <c r="Z323" i="3"/>
  <c r="Z324" i="3"/>
  <c r="Z316" i="3"/>
  <c r="Z306" i="3"/>
  <c r="AA278" i="3"/>
  <c r="Z333" i="3"/>
  <c r="AA291" i="3"/>
  <c r="Z322" i="3"/>
  <c r="Z315" i="3"/>
  <c r="Z305" i="3"/>
  <c r="AA277" i="3"/>
  <c r="AJ40" i="3"/>
  <c r="Y327" i="3"/>
  <c r="Y328" i="3"/>
  <c r="Y329" i="3"/>
  <c r="Y325" i="3"/>
  <c r="Y326" i="3"/>
  <c r="Z215" i="3"/>
  <c r="AC106" i="3"/>
  <c r="BG106" i="3"/>
  <c r="AC105" i="3"/>
  <c r="BG105" i="3"/>
  <c r="Z187" i="3"/>
  <c r="Z190" i="3"/>
  <c r="Z188" i="3"/>
  <c r="Z193" i="3"/>
  <c r="BG133" i="3"/>
  <c r="BG132" i="3"/>
  <c r="Z352" i="3"/>
  <c r="Z264" i="3"/>
  <c r="Z251" i="3"/>
  <c r="Z238" i="3"/>
  <c r="Z219" i="3"/>
  <c r="Z203" i="3"/>
  <c r="Z351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D84" i="3"/>
  <c r="AA261" i="4"/>
  <c r="AA70" i="3"/>
  <c r="AA65" i="3"/>
  <c r="AA75" i="3"/>
  <c r="Z76" i="3"/>
  <c r="Z52" i="3"/>
  <c r="AA214" i="3"/>
  <c r="AA233" i="3"/>
  <c r="AA485" i="3"/>
  <c r="AA483" i="3"/>
  <c r="AH36" i="3"/>
  <c r="AA344" i="3"/>
  <c r="AA343" i="3"/>
  <c r="AA342" i="3"/>
  <c r="AA341" i="3"/>
  <c r="AA340" i="3"/>
  <c r="AA339" i="3"/>
  <c r="AA338" i="3"/>
  <c r="AA337" i="3"/>
  <c r="AA336" i="3"/>
  <c r="AA335" i="3"/>
  <c r="W372" i="3"/>
  <c r="W486" i="3"/>
  <c r="V459" i="3"/>
  <c r="Y347" i="3"/>
  <c r="Y348" i="3"/>
  <c r="Y438" i="3"/>
  <c r="Z393" i="3"/>
  <c r="Z216" i="3"/>
  <c r="AA391" i="3"/>
  <c r="AA386" i="3"/>
  <c r="AA381" i="3"/>
  <c r="V482" i="3"/>
  <c r="BH104" i="3"/>
  <c r="BH102" i="3"/>
  <c r="BH100" i="3"/>
  <c r="BH98" i="3"/>
  <c r="BH96" i="3"/>
  <c r="BH94" i="3"/>
  <c r="BH92" i="3"/>
  <c r="AA460" i="3"/>
  <c r="BH101" i="3"/>
  <c r="BH97" i="3"/>
  <c r="BH93" i="3"/>
  <c r="BH103" i="3"/>
  <c r="BH99" i="3"/>
  <c r="BH95" i="3"/>
  <c r="AA260" i="4"/>
  <c r="AA250" i="4"/>
  <c r="AA148" i="4"/>
  <c r="AA249" i="4"/>
  <c r="AA147" i="4"/>
  <c r="AA245" i="4"/>
  <c r="AA239" i="4"/>
  <c r="AA235" i="4"/>
  <c r="AB221" i="4"/>
  <c r="AB207" i="4"/>
  <c r="AA180" i="4"/>
  <c r="AA167" i="4"/>
  <c r="AA193" i="4"/>
  <c r="AB206" i="4"/>
  <c r="AA244" i="4"/>
  <c r="AA238" i="4"/>
  <c r="AA234" i="4"/>
  <c r="AB220" i="4"/>
  <c r="AA192" i="4"/>
  <c r="AA179" i="4"/>
  <c r="AA166" i="4"/>
  <c r="AA536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O50" i="3"/>
  <c r="AA362" i="3"/>
  <c r="AA361" i="3"/>
  <c r="AA360" i="3"/>
  <c r="AA359" i="3"/>
  <c r="AA358" i="3"/>
  <c r="AA357" i="3"/>
  <c r="AA356" i="3"/>
  <c r="AA355" i="3"/>
  <c r="AA354" i="3"/>
  <c r="AA353" i="3"/>
  <c r="AA380" i="3"/>
  <c r="AA390" i="3"/>
  <c r="AA526" i="3"/>
  <c r="AA525" i="3"/>
  <c r="AA530" i="3"/>
  <c r="AA535" i="3"/>
  <c r="AA517" i="3"/>
  <c r="AA516" i="3"/>
  <c r="Z383" i="3"/>
  <c r="Z510" i="3"/>
  <c r="AA511" i="3"/>
  <c r="AA515" i="3"/>
  <c r="X385" i="3"/>
  <c r="X388" i="3"/>
  <c r="X395" i="3"/>
  <c r="X506" i="3"/>
  <c r="Z437" i="3"/>
  <c r="W434" i="3"/>
  <c r="AA480" i="3"/>
  <c r="AA433" i="3"/>
  <c r="Z435" i="3"/>
  <c r="AA494" i="3"/>
  <c r="AA493" i="3"/>
  <c r="AA484" i="3"/>
  <c r="AA479" i="3"/>
  <c r="AA471" i="3"/>
  <c r="AA466" i="3"/>
  <c r="AA491" i="3"/>
  <c r="AA470" i="3"/>
  <c r="AA468" i="3"/>
  <c r="AA462" i="3"/>
  <c r="AA441" i="3"/>
  <c r="AA439" i="3"/>
  <c r="AA461" i="3"/>
  <c r="AA442" i="3"/>
  <c r="AA440" i="3"/>
  <c r="AA432" i="3"/>
  <c r="AA232" i="3"/>
  <c r="AA213" i="3"/>
  <c r="W463" i="3"/>
  <c r="Z189" i="3"/>
  <c r="Y406" i="3"/>
  <c r="Z345" i="3"/>
  <c r="Z347" i="3"/>
  <c r="Z348" i="3"/>
  <c r="Y307" i="3"/>
  <c r="X366" i="3"/>
  <c r="X371" i="3"/>
  <c r="X384" i="3"/>
  <c r="X387" i="3"/>
  <c r="Z363" i="3"/>
  <c r="Y364" i="3"/>
  <c r="Y373" i="3"/>
  <c r="Y365" i="3"/>
  <c r="X374" i="3"/>
  <c r="X367" i="3"/>
  <c r="Z192" i="3"/>
  <c r="AA220" i="3"/>
  <c r="AA401" i="3"/>
  <c r="AA504" i="3"/>
  <c r="Z507" i="3"/>
  <c r="AA457" i="3"/>
  <c r="AA378" i="3"/>
  <c r="AA503" i="3"/>
  <c r="AA509" i="3"/>
  <c r="AA456" i="3"/>
  <c r="AA377" i="3"/>
  <c r="AA370" i="3"/>
  <c r="AA400" i="3"/>
  <c r="Z406" i="3"/>
  <c r="AA399" i="3"/>
  <c r="AA402" i="3"/>
  <c r="AA369" i="3"/>
  <c r="AA322" i="3"/>
  <c r="AA315" i="3"/>
  <c r="AA305" i="3"/>
  <c r="AA333" i="3"/>
  <c r="AB291" i="3"/>
  <c r="AB277" i="3"/>
  <c r="AK40" i="3"/>
  <c r="AA323" i="3"/>
  <c r="AA324" i="3"/>
  <c r="AA316" i="3"/>
  <c r="AA306" i="3"/>
  <c r="AB278" i="3"/>
  <c r="AA334" i="3"/>
  <c r="AB292" i="3"/>
  <c r="Z328" i="3"/>
  <c r="Z329" i="3"/>
  <c r="Z325" i="3"/>
  <c r="Z326" i="3"/>
  <c r="Z327" i="3"/>
  <c r="AA215" i="3"/>
  <c r="AD105" i="3"/>
  <c r="BH105" i="3"/>
  <c r="AD106" i="3"/>
  <c r="BH106" i="3"/>
  <c r="AA188" i="3"/>
  <c r="AA193" i="3"/>
  <c r="AA187" i="3"/>
  <c r="AA190" i="3"/>
  <c r="BH133" i="3"/>
  <c r="BH132" i="3"/>
  <c r="AA351" i="3"/>
  <c r="AA263" i="3"/>
  <c r="AA250" i="3"/>
  <c r="AA237" i="3"/>
  <c r="AA218" i="3"/>
  <c r="AA202" i="3"/>
  <c r="AA352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E84" i="3"/>
  <c r="AB261" i="4"/>
  <c r="AB70" i="3"/>
  <c r="AB65" i="3"/>
  <c r="AB75" i="3"/>
  <c r="AA76" i="3"/>
  <c r="AA52" i="3"/>
  <c r="AB214" i="3"/>
  <c r="AB233" i="3"/>
  <c r="AB483" i="3"/>
  <c r="AB485" i="3"/>
  <c r="AB344" i="3"/>
  <c r="AB343" i="3"/>
  <c r="AB342" i="3"/>
  <c r="AB341" i="3"/>
  <c r="AB340" i="3"/>
  <c r="AB339" i="3"/>
  <c r="AB338" i="3"/>
  <c r="AB337" i="3"/>
  <c r="AB336" i="3"/>
  <c r="AB335" i="3"/>
  <c r="AI36" i="3"/>
  <c r="X372" i="3"/>
  <c r="X486" i="3"/>
  <c r="Y375" i="3"/>
  <c r="Z373" i="3"/>
  <c r="Z385" i="3"/>
  <c r="Z388" i="3"/>
  <c r="Z395" i="3"/>
  <c r="Y349" i="3"/>
  <c r="AA216" i="3"/>
  <c r="AA383" i="3"/>
  <c r="AB391" i="3"/>
  <c r="AB386" i="3"/>
  <c r="AB381" i="3"/>
  <c r="AB460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0" i="4"/>
  <c r="AB250" i="4"/>
  <c r="AB148" i="4"/>
  <c r="AB249" i="4"/>
  <c r="AB147" i="4"/>
  <c r="AB245" i="4"/>
  <c r="AB239" i="4"/>
  <c r="AB235" i="4"/>
  <c r="AC221" i="4"/>
  <c r="AC207" i="4"/>
  <c r="AB193" i="4"/>
  <c r="AB180" i="4"/>
  <c r="AB167" i="4"/>
  <c r="AB244" i="4"/>
  <c r="AB238" i="4"/>
  <c r="AB234" i="4"/>
  <c r="AC220" i="4"/>
  <c r="AC206" i="4"/>
  <c r="AB192" i="4"/>
  <c r="AB179" i="4"/>
  <c r="AB166" i="4"/>
  <c r="AB536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P50" i="3"/>
  <c r="AB362" i="3"/>
  <c r="AB361" i="3"/>
  <c r="AB360" i="3"/>
  <c r="AB359" i="3"/>
  <c r="AB358" i="3"/>
  <c r="AB357" i="3"/>
  <c r="AB356" i="3"/>
  <c r="AB355" i="3"/>
  <c r="AB354" i="3"/>
  <c r="AB353" i="3"/>
  <c r="AB390" i="3"/>
  <c r="AB380" i="3"/>
  <c r="AB526" i="3"/>
  <c r="AB525" i="3"/>
  <c r="AB530" i="3"/>
  <c r="Z346" i="3"/>
  <c r="Z349" i="3"/>
  <c r="Z365" i="3"/>
  <c r="Z366" i="3"/>
  <c r="Z371" i="3"/>
  <c r="Z384" i="3"/>
  <c r="Z387" i="3"/>
  <c r="AB535" i="3"/>
  <c r="AB517" i="3"/>
  <c r="AB516" i="3"/>
  <c r="AA189" i="3"/>
  <c r="AA438" i="3"/>
  <c r="AB515" i="3"/>
  <c r="AB511" i="3"/>
  <c r="Y385" i="3"/>
  <c r="Y388" i="3"/>
  <c r="Y395" i="3"/>
  <c r="Y506" i="3"/>
  <c r="AA510" i="3"/>
  <c r="AA393" i="3"/>
  <c r="Z364" i="3"/>
  <c r="AA437" i="3"/>
  <c r="X434" i="3"/>
  <c r="AB480" i="3"/>
  <c r="AB433" i="3"/>
  <c r="W482" i="3"/>
  <c r="AB491" i="3"/>
  <c r="AB470" i="3"/>
  <c r="AB468" i="3"/>
  <c r="AB494" i="3"/>
  <c r="AB493" i="3"/>
  <c r="AB484" i="3"/>
  <c r="AB479" i="3"/>
  <c r="AB471" i="3"/>
  <c r="AB466" i="3"/>
  <c r="AB461" i="3"/>
  <c r="AB442" i="3"/>
  <c r="AB440" i="3"/>
  <c r="AB462" i="3"/>
  <c r="AB441" i="3"/>
  <c r="AB439" i="3"/>
  <c r="AB432" i="3"/>
  <c r="AB232" i="3"/>
  <c r="AB213" i="3"/>
  <c r="X463" i="3"/>
  <c r="Z191" i="3"/>
  <c r="Z438" i="3"/>
  <c r="W459" i="3"/>
  <c r="AA192" i="3"/>
  <c r="Z307" i="3"/>
  <c r="AA345" i="3"/>
  <c r="AA346" i="3"/>
  <c r="AA363" i="3"/>
  <c r="Y374" i="3"/>
  <c r="Y367" i="3"/>
  <c r="Y486" i="3"/>
  <c r="Y366" i="3"/>
  <c r="Y371" i="3"/>
  <c r="Y384" i="3"/>
  <c r="Y387" i="3"/>
  <c r="AB220" i="3"/>
  <c r="AB401" i="3"/>
  <c r="AB503" i="3"/>
  <c r="AB509" i="3"/>
  <c r="AB456" i="3"/>
  <c r="AB377" i="3"/>
  <c r="AB504" i="3"/>
  <c r="AA507" i="3"/>
  <c r="AB457" i="3"/>
  <c r="AB378" i="3"/>
  <c r="AB399" i="3"/>
  <c r="AB402" i="3"/>
  <c r="AB370" i="3"/>
  <c r="AB400" i="3"/>
  <c r="AA406" i="3"/>
  <c r="AB369" i="3"/>
  <c r="AB334" i="3"/>
  <c r="AC292" i="3"/>
  <c r="AB323" i="3"/>
  <c r="AB324" i="3"/>
  <c r="AB316" i="3"/>
  <c r="AB306" i="3"/>
  <c r="AC278" i="3"/>
  <c r="AL40" i="3"/>
  <c r="AB333" i="3"/>
  <c r="AC291" i="3"/>
  <c r="AB322" i="3"/>
  <c r="AB315" i="3"/>
  <c r="AB305" i="3"/>
  <c r="AC277" i="3"/>
  <c r="AA327" i="3"/>
  <c r="AA328" i="3"/>
  <c r="AA329" i="3"/>
  <c r="AA325" i="3"/>
  <c r="AA326" i="3"/>
  <c r="AB215" i="3"/>
  <c r="AE105" i="3"/>
  <c r="BI105" i="3"/>
  <c r="AE106" i="3"/>
  <c r="BI106" i="3"/>
  <c r="AB187" i="3"/>
  <c r="AB190" i="3"/>
  <c r="AB188" i="3"/>
  <c r="AB193" i="3"/>
  <c r="BI133" i="3"/>
  <c r="BI132" i="3"/>
  <c r="AB352" i="3"/>
  <c r="AB264" i="3"/>
  <c r="AB251" i="3"/>
  <c r="AB238" i="3"/>
  <c r="AB219" i="3"/>
  <c r="AB203" i="3"/>
  <c r="AB351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F84" i="3"/>
  <c r="AC261" i="4"/>
  <c r="AC65" i="3"/>
  <c r="AC70" i="3"/>
  <c r="AC75" i="3"/>
  <c r="AB76" i="3"/>
  <c r="AB52" i="3"/>
  <c r="AC214" i="3"/>
  <c r="AC233" i="3"/>
  <c r="AC485" i="3"/>
  <c r="AC483" i="3"/>
  <c r="AC344" i="3"/>
  <c r="AC343" i="3"/>
  <c r="AC342" i="3"/>
  <c r="AC341" i="3"/>
  <c r="AC340" i="3"/>
  <c r="AC339" i="3"/>
  <c r="AC338" i="3"/>
  <c r="AC337" i="3"/>
  <c r="AC336" i="3"/>
  <c r="AC335" i="3"/>
  <c r="AJ36" i="3"/>
  <c r="Z506" i="3"/>
  <c r="Y372" i="3"/>
  <c r="Y463" i="3"/>
  <c r="AB393" i="3"/>
  <c r="AB216" i="3"/>
  <c r="AA191" i="3"/>
  <c r="AC391" i="3"/>
  <c r="AC386" i="3"/>
  <c r="AC381" i="3"/>
  <c r="BJ104" i="3"/>
  <c r="BJ102" i="3"/>
  <c r="BJ100" i="3"/>
  <c r="BJ98" i="3"/>
  <c r="BJ96" i="3"/>
  <c r="BJ94" i="3"/>
  <c r="BJ92" i="3"/>
  <c r="BJ103" i="3"/>
  <c r="BJ99" i="3"/>
  <c r="BJ95" i="3"/>
  <c r="AC460" i="3"/>
  <c r="BJ101" i="3"/>
  <c r="BJ97" i="3"/>
  <c r="BJ93" i="3"/>
  <c r="AC260" i="4"/>
  <c r="AC250" i="4"/>
  <c r="AC148" i="4"/>
  <c r="AC249" i="4"/>
  <c r="AC147" i="4"/>
  <c r="AC245" i="4"/>
  <c r="AC239" i="4"/>
  <c r="AC235" i="4"/>
  <c r="AD221" i="4"/>
  <c r="AD207" i="4"/>
  <c r="AC193" i="4"/>
  <c r="AC180" i="4"/>
  <c r="AC167" i="4"/>
  <c r="AD206" i="4"/>
  <c r="AC244" i="4"/>
  <c r="AC238" i="4"/>
  <c r="AC234" i="4"/>
  <c r="AD220" i="4"/>
  <c r="AC192" i="4"/>
  <c r="AC179" i="4"/>
  <c r="AC166" i="4"/>
  <c r="AC154" i="4"/>
  <c r="AC536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Q50" i="3"/>
  <c r="AC362" i="3"/>
  <c r="AC361" i="3"/>
  <c r="AC360" i="3"/>
  <c r="AC359" i="3"/>
  <c r="AC358" i="3"/>
  <c r="AC357" i="3"/>
  <c r="AC356" i="3"/>
  <c r="AC355" i="3"/>
  <c r="AC354" i="3"/>
  <c r="AC353" i="3"/>
  <c r="AC380" i="3"/>
  <c r="AC390" i="3"/>
  <c r="AC526" i="3"/>
  <c r="AC525" i="3"/>
  <c r="AA347" i="3"/>
  <c r="AA348" i="3"/>
  <c r="Z374" i="3"/>
  <c r="AB192" i="3"/>
  <c r="AC530" i="3"/>
  <c r="Z375" i="3"/>
  <c r="Z367" i="3"/>
  <c r="AC535" i="3"/>
  <c r="AC517" i="3"/>
  <c r="AC516" i="3"/>
  <c r="AA435" i="3"/>
  <c r="AB437" i="3"/>
  <c r="AB383" i="3"/>
  <c r="AB510" i="3"/>
  <c r="AC511" i="3"/>
  <c r="AC515" i="3"/>
  <c r="Y434" i="3"/>
  <c r="Z434" i="3"/>
  <c r="AC480" i="3"/>
  <c r="AC433" i="3"/>
  <c r="AC494" i="3"/>
  <c r="AC493" i="3"/>
  <c r="AC484" i="3"/>
  <c r="AC479" i="3"/>
  <c r="AC471" i="3"/>
  <c r="AC466" i="3"/>
  <c r="AC491" i="3"/>
  <c r="AC470" i="3"/>
  <c r="AC468" i="3"/>
  <c r="AC462" i="3"/>
  <c r="AC441" i="3"/>
  <c r="AC439" i="3"/>
  <c r="AC461" i="3"/>
  <c r="AC442" i="3"/>
  <c r="AC440" i="3"/>
  <c r="AC432" i="3"/>
  <c r="AC232" i="3"/>
  <c r="AC213" i="3"/>
  <c r="X482" i="3"/>
  <c r="X459" i="3"/>
  <c r="AA307" i="3"/>
  <c r="AA364" i="3"/>
  <c r="AA373" i="3"/>
  <c r="AA365" i="3"/>
  <c r="AB189" i="3"/>
  <c r="AC220" i="3"/>
  <c r="AC401" i="3"/>
  <c r="AC504" i="3"/>
  <c r="AC457" i="3"/>
  <c r="AC378" i="3"/>
  <c r="AC503" i="3"/>
  <c r="AC509" i="3"/>
  <c r="AC456" i="3"/>
  <c r="AC377" i="3"/>
  <c r="AC370" i="3"/>
  <c r="AC400" i="3"/>
  <c r="AC399" i="3"/>
  <c r="AC402" i="3"/>
  <c r="AC369" i="3"/>
  <c r="AC322" i="3"/>
  <c r="AC315" i="3"/>
  <c r="AC305" i="3"/>
  <c r="AC333" i="3"/>
  <c r="AD291" i="3"/>
  <c r="AD277" i="3"/>
  <c r="AM40" i="3"/>
  <c r="AC323" i="3"/>
  <c r="AC324" i="3"/>
  <c r="AC316" i="3"/>
  <c r="AC306" i="3"/>
  <c r="AD278" i="3"/>
  <c r="AC334" i="3"/>
  <c r="AD292" i="3"/>
  <c r="AB328" i="3"/>
  <c r="AB329" i="3"/>
  <c r="AB325" i="3"/>
  <c r="AB326" i="3"/>
  <c r="AB327" i="3"/>
  <c r="AC215" i="3"/>
  <c r="AF106" i="3"/>
  <c r="BJ106" i="3"/>
  <c r="AF105" i="3"/>
  <c r="BJ105" i="3"/>
  <c r="AC188" i="3"/>
  <c r="AC193" i="3"/>
  <c r="AC187" i="3"/>
  <c r="AC190" i="3"/>
  <c r="BJ133" i="3"/>
  <c r="BJ132" i="3"/>
  <c r="AC352" i="3"/>
  <c r="AC264" i="3"/>
  <c r="AC251" i="3"/>
  <c r="AC238" i="3"/>
  <c r="AC219" i="3"/>
  <c r="AC203" i="3"/>
  <c r="AC351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G84" i="3"/>
  <c r="AD261" i="4"/>
  <c r="AD70" i="3"/>
  <c r="AD65" i="3"/>
  <c r="AD75" i="3"/>
  <c r="AC76" i="3"/>
  <c r="AC52" i="3"/>
  <c r="AD214" i="3"/>
  <c r="AD233" i="3"/>
  <c r="AD483" i="3"/>
  <c r="AD485" i="3"/>
  <c r="AD344" i="3"/>
  <c r="AD343" i="3"/>
  <c r="AD342" i="3"/>
  <c r="AD341" i="3"/>
  <c r="AD340" i="3"/>
  <c r="AD339" i="3"/>
  <c r="AD338" i="3"/>
  <c r="AD337" i="3"/>
  <c r="AD336" i="3"/>
  <c r="AD335" i="3"/>
  <c r="Z372" i="3"/>
  <c r="Z486" i="3"/>
  <c r="AK36" i="3"/>
  <c r="AC216" i="3"/>
  <c r="AD391" i="3"/>
  <c r="AD386" i="3"/>
  <c r="AD381" i="3"/>
  <c r="AD460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0" i="4"/>
  <c r="AD250" i="4"/>
  <c r="AD148" i="4"/>
  <c r="AD249" i="4"/>
  <c r="AD147" i="4"/>
  <c r="AD245" i="4"/>
  <c r="AD239" i="4"/>
  <c r="AD235" i="4"/>
  <c r="AE221" i="4"/>
  <c r="AE207" i="4"/>
  <c r="AD193" i="4"/>
  <c r="AD180" i="4"/>
  <c r="AD167" i="4"/>
  <c r="AD244" i="4"/>
  <c r="AD238" i="4"/>
  <c r="AD234" i="4"/>
  <c r="AE220" i="4"/>
  <c r="AE206" i="4"/>
  <c r="AD192" i="4"/>
  <c r="AD179" i="4"/>
  <c r="AD166" i="4"/>
  <c r="AD536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50" i="3"/>
  <c r="AR50" i="3"/>
  <c r="AD362" i="3"/>
  <c r="AD361" i="3"/>
  <c r="AD360" i="3"/>
  <c r="AD359" i="3"/>
  <c r="AD358" i="3"/>
  <c r="AD357" i="3"/>
  <c r="AD356" i="3"/>
  <c r="AD355" i="3"/>
  <c r="AD354" i="3"/>
  <c r="AD353" i="3"/>
  <c r="AD390" i="3"/>
  <c r="AD380" i="3"/>
  <c r="AD526" i="3"/>
  <c r="AD525" i="3"/>
  <c r="AA375" i="3"/>
  <c r="AA349" i="3"/>
  <c r="AD530" i="3"/>
  <c r="AD535" i="3"/>
  <c r="AD517" i="3"/>
  <c r="AD516" i="3"/>
  <c r="AC192" i="3"/>
  <c r="AC383" i="3"/>
  <c r="AA385" i="3"/>
  <c r="AA388" i="3"/>
  <c r="AA395" i="3"/>
  <c r="AA506" i="3"/>
  <c r="AC437" i="3"/>
  <c r="AC510" i="3"/>
  <c r="AC393" i="3"/>
  <c r="AD515" i="3"/>
  <c r="AD511" i="3"/>
  <c r="AD480" i="3"/>
  <c r="AD433" i="3"/>
  <c r="AC435" i="3"/>
  <c r="AD491" i="3"/>
  <c r="AD470" i="3"/>
  <c r="AD468" i="3"/>
  <c r="AD494" i="3"/>
  <c r="AD493" i="3"/>
  <c r="AD484" i="3"/>
  <c r="AD479" i="3"/>
  <c r="AD471" i="3"/>
  <c r="AD466" i="3"/>
  <c r="AD461" i="3"/>
  <c r="AD442" i="3"/>
  <c r="AD440" i="3"/>
  <c r="AD462" i="3"/>
  <c r="AD441" i="3"/>
  <c r="AD439" i="3"/>
  <c r="AD432" i="3"/>
  <c r="AD232" i="3"/>
  <c r="AD213" i="3"/>
  <c r="AB191" i="3"/>
  <c r="AB438" i="3"/>
  <c r="Z463" i="3"/>
  <c r="Y482" i="3"/>
  <c r="Y459" i="3"/>
  <c r="AC189" i="3"/>
  <c r="AC191" i="3"/>
  <c r="AA366" i="3"/>
  <c r="AA371" i="3"/>
  <c r="AB307" i="3"/>
  <c r="AA374" i="3"/>
  <c r="AA367" i="3"/>
  <c r="AA486" i="3"/>
  <c r="AD220" i="3"/>
  <c r="AD401" i="3"/>
  <c r="AD504" i="3"/>
  <c r="AC507" i="3"/>
  <c r="AD457" i="3"/>
  <c r="AD378" i="3"/>
  <c r="AD503" i="3"/>
  <c r="AD509" i="3"/>
  <c r="AD456" i="3"/>
  <c r="AD377" i="3"/>
  <c r="AD370" i="3"/>
  <c r="AD400" i="3"/>
  <c r="AC406" i="3"/>
  <c r="AD399" i="3"/>
  <c r="AD402" i="3"/>
  <c r="AD369" i="3"/>
  <c r="AD334" i="3"/>
  <c r="AE292" i="3"/>
  <c r="AD323" i="3"/>
  <c r="AD324" i="3"/>
  <c r="AD316" i="3"/>
  <c r="AD306" i="3"/>
  <c r="AE278" i="3"/>
  <c r="AD333" i="3"/>
  <c r="AE291" i="3"/>
  <c r="AD322" i="3"/>
  <c r="AD315" i="3"/>
  <c r="AD305" i="3"/>
  <c r="AE277" i="3"/>
  <c r="AN40" i="3"/>
  <c r="AC327" i="3"/>
  <c r="AC328" i="3"/>
  <c r="AC329" i="3"/>
  <c r="AC325" i="3"/>
  <c r="AC326" i="3"/>
  <c r="AD215" i="3"/>
  <c r="AG106" i="3"/>
  <c r="BK106" i="3"/>
  <c r="AG105" i="3"/>
  <c r="BK105" i="3"/>
  <c r="AD187" i="3"/>
  <c r="AD190" i="3"/>
  <c r="AD188" i="3"/>
  <c r="AD193" i="3"/>
  <c r="BK133" i="3"/>
  <c r="BK132" i="3"/>
  <c r="AD352" i="3"/>
  <c r="AD264" i="3"/>
  <c r="AD251" i="3"/>
  <c r="AD238" i="3"/>
  <c r="AD219" i="3"/>
  <c r="AD203" i="3"/>
  <c r="AD351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H84" i="3"/>
  <c r="AE261" i="4"/>
  <c r="AE70" i="3"/>
  <c r="AE65" i="3"/>
  <c r="AE75" i="3"/>
  <c r="AD76" i="3"/>
  <c r="AD52" i="3"/>
  <c r="AE214" i="3"/>
  <c r="AE233" i="3"/>
  <c r="AE485" i="3"/>
  <c r="AE483" i="3"/>
  <c r="AL36" i="3"/>
  <c r="AE344" i="3"/>
  <c r="AE343" i="3"/>
  <c r="AE342" i="3"/>
  <c r="AE341" i="3"/>
  <c r="AE340" i="3"/>
  <c r="AE339" i="3"/>
  <c r="AE338" i="3"/>
  <c r="AE337" i="3"/>
  <c r="AE336" i="3"/>
  <c r="AE335" i="3"/>
  <c r="AD393" i="3"/>
  <c r="AD216" i="3"/>
  <c r="AE391" i="3"/>
  <c r="AE386" i="3"/>
  <c r="AE381" i="3"/>
  <c r="BL104" i="3"/>
  <c r="BL102" i="3"/>
  <c r="BL100" i="3"/>
  <c r="BL98" i="3"/>
  <c r="BL96" i="3"/>
  <c r="BL94" i="3"/>
  <c r="BL92" i="3"/>
  <c r="AE460" i="3"/>
  <c r="BL101" i="3"/>
  <c r="BL97" i="3"/>
  <c r="BL93" i="3"/>
  <c r="BL103" i="3"/>
  <c r="BL99" i="3"/>
  <c r="BL95" i="3"/>
  <c r="AE260" i="4"/>
  <c r="AE250" i="4"/>
  <c r="AE148" i="4"/>
  <c r="AE249" i="4"/>
  <c r="AE147" i="4"/>
  <c r="AE245" i="4"/>
  <c r="AE239" i="4"/>
  <c r="AE235" i="4"/>
  <c r="AF221" i="4"/>
  <c r="AF207" i="4"/>
  <c r="AE180" i="4"/>
  <c r="AE167" i="4"/>
  <c r="AE193" i="4"/>
  <c r="AF206" i="4"/>
  <c r="AE244" i="4"/>
  <c r="AE238" i="4"/>
  <c r="AE234" i="4"/>
  <c r="AF220" i="4"/>
  <c r="AE192" i="4"/>
  <c r="AE179" i="4"/>
  <c r="AE166" i="4"/>
  <c r="AE536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2" i="3"/>
  <c r="AE361" i="3"/>
  <c r="AE360" i="3"/>
  <c r="AE359" i="3"/>
  <c r="AE358" i="3"/>
  <c r="AE357" i="3"/>
  <c r="AE356" i="3"/>
  <c r="AE355" i="3"/>
  <c r="AE354" i="3"/>
  <c r="AE353" i="3"/>
  <c r="AE380" i="3"/>
  <c r="AE390" i="3"/>
  <c r="AE526" i="3"/>
  <c r="AE525" i="3"/>
  <c r="AA372" i="3"/>
  <c r="AA463" i="3"/>
  <c r="AE530" i="3"/>
  <c r="AB363" i="3"/>
  <c r="AB364" i="3"/>
  <c r="AE535" i="3"/>
  <c r="AE517" i="3"/>
  <c r="AE516" i="3"/>
  <c r="AD510" i="3"/>
  <c r="AE511" i="3"/>
  <c r="AE515" i="3"/>
  <c r="AA384" i="3"/>
  <c r="AA387" i="3"/>
  <c r="AD437" i="3"/>
  <c r="AD383" i="3"/>
  <c r="AA434" i="3"/>
  <c r="Z482" i="3"/>
  <c r="AE480" i="3"/>
  <c r="AE433" i="3"/>
  <c r="AE494" i="3"/>
  <c r="AE493" i="3"/>
  <c r="AE484" i="3"/>
  <c r="AE479" i="3"/>
  <c r="AE471" i="3"/>
  <c r="AE466" i="3"/>
  <c r="AE491" i="3"/>
  <c r="AE470" i="3"/>
  <c r="AE468" i="3"/>
  <c r="AE462" i="3"/>
  <c r="AE441" i="3"/>
  <c r="AE439" i="3"/>
  <c r="AE461" i="3"/>
  <c r="AE442" i="3"/>
  <c r="AE440" i="3"/>
  <c r="AE432" i="3"/>
  <c r="AE232" i="3"/>
  <c r="AE213" i="3"/>
  <c r="Z459" i="3"/>
  <c r="AC438" i="3"/>
  <c r="AD189" i="3"/>
  <c r="AB345" i="3"/>
  <c r="AC307" i="3"/>
  <c r="AD192" i="3"/>
  <c r="AE220" i="3"/>
  <c r="AE401" i="3"/>
  <c r="AE504" i="3"/>
  <c r="AE457" i="3"/>
  <c r="AE378" i="3"/>
  <c r="AE503" i="3"/>
  <c r="AE509" i="3"/>
  <c r="AE456" i="3"/>
  <c r="AE377" i="3"/>
  <c r="AE370" i="3"/>
  <c r="AE400" i="3"/>
  <c r="AE399" i="3"/>
  <c r="AE402" i="3"/>
  <c r="AE369" i="3"/>
  <c r="AE322" i="3"/>
  <c r="AE315" i="3"/>
  <c r="AE305" i="3"/>
  <c r="AE333" i="3"/>
  <c r="AF291" i="3"/>
  <c r="AF277" i="3"/>
  <c r="AE323" i="3"/>
  <c r="AE324" i="3"/>
  <c r="AE316" i="3"/>
  <c r="AE306" i="3"/>
  <c r="AF278" i="3"/>
  <c r="AE334" i="3"/>
  <c r="AF292" i="3"/>
  <c r="AO40" i="3"/>
  <c r="AD328" i="3"/>
  <c r="AD329" i="3"/>
  <c r="AD325" i="3"/>
  <c r="AD326" i="3"/>
  <c r="AD327" i="3"/>
  <c r="AE215" i="3"/>
  <c r="AH106" i="3"/>
  <c r="BL106" i="3"/>
  <c r="AH105" i="3"/>
  <c r="BL105" i="3"/>
  <c r="AE188" i="3"/>
  <c r="AE193" i="3"/>
  <c r="AE187" i="3"/>
  <c r="AE190" i="3"/>
  <c r="BL133" i="3"/>
  <c r="BL132" i="3"/>
  <c r="AE352" i="3"/>
  <c r="AE264" i="3"/>
  <c r="AE251" i="3"/>
  <c r="AE238" i="3"/>
  <c r="AE219" i="3"/>
  <c r="AE203" i="3"/>
  <c r="AE351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I84" i="3"/>
  <c r="AF261" i="4"/>
  <c r="AF70" i="3"/>
  <c r="AF65" i="3"/>
  <c r="AF75" i="3"/>
  <c r="AE76" i="3"/>
  <c r="AE52" i="3"/>
  <c r="AF214" i="3"/>
  <c r="AF233" i="3"/>
  <c r="AF483" i="3"/>
  <c r="AF485" i="3"/>
  <c r="AF344" i="3"/>
  <c r="AF343" i="3"/>
  <c r="AF342" i="3"/>
  <c r="AF341" i="3"/>
  <c r="AF340" i="3"/>
  <c r="AF339" i="3"/>
  <c r="AF338" i="3"/>
  <c r="AF337" i="3"/>
  <c r="AF336" i="3"/>
  <c r="AF335" i="3"/>
  <c r="AM36" i="3"/>
  <c r="AE216" i="3"/>
  <c r="AA482" i="3"/>
  <c r="AF391" i="3"/>
  <c r="AF386" i="3"/>
  <c r="AF381" i="3"/>
  <c r="AF460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0" i="4"/>
  <c r="AF249" i="4"/>
  <c r="AF147" i="4"/>
  <c r="AF250" i="4"/>
  <c r="AF148" i="4"/>
  <c r="AF245" i="4"/>
  <c r="AF239" i="4"/>
  <c r="AF235" i="4"/>
  <c r="AG221" i="4"/>
  <c r="AG207" i="4"/>
  <c r="AF193" i="4"/>
  <c r="AF180" i="4"/>
  <c r="AF167" i="4"/>
  <c r="AF244" i="4"/>
  <c r="AF238" i="4"/>
  <c r="AF234" i="4"/>
  <c r="AG220" i="4"/>
  <c r="AG206" i="4"/>
  <c r="AF192" i="4"/>
  <c r="AF179" i="4"/>
  <c r="AF166" i="4"/>
  <c r="AF536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2" i="3"/>
  <c r="AF361" i="3"/>
  <c r="AF360" i="3"/>
  <c r="AF359" i="3"/>
  <c r="AF358" i="3"/>
  <c r="AF357" i="3"/>
  <c r="AF356" i="3"/>
  <c r="AF355" i="3"/>
  <c r="AF354" i="3"/>
  <c r="AF353" i="3"/>
  <c r="AF390" i="3"/>
  <c r="AF380" i="3"/>
  <c r="AF526" i="3"/>
  <c r="AF525" i="3"/>
  <c r="AB373" i="3"/>
  <c r="AB506" i="3"/>
  <c r="AB365" i="3"/>
  <c r="AB367" i="3"/>
  <c r="AB486" i="3"/>
  <c r="AF530" i="3"/>
  <c r="AE383" i="3"/>
  <c r="AF535" i="3"/>
  <c r="AF517" i="3"/>
  <c r="AF516" i="3"/>
  <c r="AE437" i="3"/>
  <c r="AE510" i="3"/>
  <c r="AE393" i="3"/>
  <c r="AF515" i="3"/>
  <c r="AF511" i="3"/>
  <c r="AD435" i="3"/>
  <c r="AD507" i="3"/>
  <c r="AF480" i="3"/>
  <c r="AF433" i="3"/>
  <c r="AE435" i="3"/>
  <c r="AF491" i="3"/>
  <c r="AF470" i="3"/>
  <c r="AF468" i="3"/>
  <c r="AF494" i="3"/>
  <c r="AF493" i="3"/>
  <c r="AF484" i="3"/>
  <c r="AF479" i="3"/>
  <c r="AF471" i="3"/>
  <c r="AF466" i="3"/>
  <c r="AF461" i="3"/>
  <c r="AF442" i="3"/>
  <c r="AF440" i="3"/>
  <c r="AF462" i="3"/>
  <c r="AF441" i="3"/>
  <c r="AF439" i="3"/>
  <c r="AF432" i="3"/>
  <c r="AF232" i="3"/>
  <c r="AF213" i="3"/>
  <c r="AD191" i="3"/>
  <c r="AD438" i="3"/>
  <c r="AA459" i="3"/>
  <c r="AD406" i="3"/>
  <c r="AE189" i="3"/>
  <c r="AE191" i="3"/>
  <c r="AB346" i="3"/>
  <c r="AB374" i="3"/>
  <c r="AB347" i="3"/>
  <c r="AB348" i="3"/>
  <c r="AD307" i="3"/>
  <c r="AE192" i="3"/>
  <c r="AC345" i="3"/>
  <c r="AC363" i="3"/>
  <c r="AF220" i="3"/>
  <c r="AF401" i="3"/>
  <c r="AF504" i="3"/>
  <c r="AE507" i="3"/>
  <c r="AF457" i="3"/>
  <c r="AF378" i="3"/>
  <c r="AF503" i="3"/>
  <c r="AF509" i="3"/>
  <c r="AF456" i="3"/>
  <c r="AF377" i="3"/>
  <c r="AF370" i="3"/>
  <c r="AF400" i="3"/>
  <c r="AE406" i="3"/>
  <c r="AF399" i="3"/>
  <c r="AF402" i="3"/>
  <c r="AF369" i="3"/>
  <c r="AF334" i="3"/>
  <c r="AG292" i="3"/>
  <c r="AF323" i="3"/>
  <c r="AF324" i="3"/>
  <c r="AF316" i="3"/>
  <c r="AF306" i="3"/>
  <c r="AG278" i="3"/>
  <c r="AF333" i="3"/>
  <c r="AG291" i="3"/>
  <c r="AF322" i="3"/>
  <c r="AF315" i="3"/>
  <c r="AF305" i="3"/>
  <c r="AG277" i="3"/>
  <c r="AP40" i="3"/>
  <c r="AE327" i="3"/>
  <c r="AE328" i="3"/>
  <c r="AE329" i="3"/>
  <c r="AE325" i="3"/>
  <c r="AE326" i="3"/>
  <c r="AF215" i="3"/>
  <c r="AI106" i="3"/>
  <c r="BM106" i="3"/>
  <c r="AI105" i="3"/>
  <c r="BM105" i="3"/>
  <c r="AF187" i="3"/>
  <c r="AF190" i="3"/>
  <c r="AF188" i="3"/>
  <c r="AF193" i="3"/>
  <c r="BM133" i="3"/>
  <c r="BM132" i="3"/>
  <c r="AF352" i="3"/>
  <c r="AF264" i="3"/>
  <c r="AF251" i="3"/>
  <c r="AF238" i="3"/>
  <c r="AF219" i="3"/>
  <c r="AF203" i="3"/>
  <c r="AF351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J84" i="3"/>
  <c r="AG261" i="4"/>
  <c r="AG65" i="3"/>
  <c r="AG75" i="3"/>
  <c r="AG76" i="3"/>
  <c r="AF76" i="3"/>
  <c r="AF52" i="3"/>
  <c r="AG214" i="3"/>
  <c r="AG233" i="3"/>
  <c r="AG485" i="3"/>
  <c r="AG483" i="3"/>
  <c r="AG344" i="3"/>
  <c r="AG343" i="3"/>
  <c r="AG342" i="3"/>
  <c r="AG341" i="3"/>
  <c r="AG340" i="3"/>
  <c r="AG339" i="3"/>
  <c r="AG338" i="3"/>
  <c r="AG337" i="3"/>
  <c r="AG336" i="3"/>
  <c r="AG335" i="3"/>
  <c r="AN36" i="3"/>
  <c r="AF393" i="3"/>
  <c r="AB366" i="3"/>
  <c r="AB371" i="3"/>
  <c r="AB384" i="3"/>
  <c r="AB387" i="3"/>
  <c r="AF216" i="3"/>
  <c r="AG391" i="3"/>
  <c r="AG386" i="3"/>
  <c r="AG381" i="3"/>
  <c r="AB375" i="3"/>
  <c r="BN104" i="3"/>
  <c r="BN102" i="3"/>
  <c r="BN100" i="3"/>
  <c r="BN98" i="3"/>
  <c r="BN96" i="3"/>
  <c r="BN94" i="3"/>
  <c r="BN92" i="3"/>
  <c r="BN103" i="3"/>
  <c r="BN99" i="3"/>
  <c r="BN95" i="3"/>
  <c r="AG460" i="3"/>
  <c r="BN101" i="3"/>
  <c r="BN97" i="3"/>
  <c r="BN93" i="3"/>
  <c r="AG260" i="4"/>
  <c r="AG249" i="4"/>
  <c r="AG147" i="4"/>
  <c r="AG250" i="4"/>
  <c r="AG148" i="4"/>
  <c r="AH206" i="4"/>
  <c r="AG244" i="4"/>
  <c r="AG238" i="4"/>
  <c r="AG234" i="4"/>
  <c r="AH220" i="4"/>
  <c r="AG192" i="4"/>
  <c r="AG179" i="4"/>
  <c r="AG166" i="4"/>
  <c r="AG245" i="4"/>
  <c r="AG239" i="4"/>
  <c r="AG235" i="4"/>
  <c r="AH221" i="4"/>
  <c r="AH207" i="4"/>
  <c r="AG193" i="4"/>
  <c r="AG180" i="4"/>
  <c r="AG167" i="4"/>
  <c r="AG536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2" i="3"/>
  <c r="AG361" i="3"/>
  <c r="AG360" i="3"/>
  <c r="AG359" i="3"/>
  <c r="AG358" i="3"/>
  <c r="AG357" i="3"/>
  <c r="AG356" i="3"/>
  <c r="AG355" i="3"/>
  <c r="AG354" i="3"/>
  <c r="AG353" i="3"/>
  <c r="AG380" i="3"/>
  <c r="AG390" i="3"/>
  <c r="AG526" i="3"/>
  <c r="AB385" i="3"/>
  <c r="AB388" i="3"/>
  <c r="AB395" i="3"/>
  <c r="AG525" i="3"/>
  <c r="AG530" i="3"/>
  <c r="AG535" i="3"/>
  <c r="AG517" i="3"/>
  <c r="AG516" i="3"/>
  <c r="AF192" i="3"/>
  <c r="AF510" i="3"/>
  <c r="AG511" i="3"/>
  <c r="AG515" i="3"/>
  <c r="AE438" i="3"/>
  <c r="AF437" i="3"/>
  <c r="AF383" i="3"/>
  <c r="AB349" i="3"/>
  <c r="AB372" i="3"/>
  <c r="AB434" i="3"/>
  <c r="AG480" i="3"/>
  <c r="AG433" i="3"/>
  <c r="AF435" i="3"/>
  <c r="AG494" i="3"/>
  <c r="AG493" i="3"/>
  <c r="AG484" i="3"/>
  <c r="AG479" i="3"/>
  <c r="AG471" i="3"/>
  <c r="AG466" i="3"/>
  <c r="AG491" i="3"/>
  <c r="AG470" i="3"/>
  <c r="AG468" i="3"/>
  <c r="AG462" i="3"/>
  <c r="AG441" i="3"/>
  <c r="AG439" i="3"/>
  <c r="AG461" i="3"/>
  <c r="AG442" i="3"/>
  <c r="AG440" i="3"/>
  <c r="AG432" i="3"/>
  <c r="AG232" i="3"/>
  <c r="AG213" i="3"/>
  <c r="AD345" i="3"/>
  <c r="AD347" i="3"/>
  <c r="AD348" i="3"/>
  <c r="AC373" i="3"/>
  <c r="AC365" i="3"/>
  <c r="AC364" i="3"/>
  <c r="AE345" i="3"/>
  <c r="AC346" i="3"/>
  <c r="AC347" i="3"/>
  <c r="AC348" i="3"/>
  <c r="AF189" i="3"/>
  <c r="AF438" i="3"/>
  <c r="AD363" i="3"/>
  <c r="AE307" i="3"/>
  <c r="AG220" i="3"/>
  <c r="AG401" i="3"/>
  <c r="AG503" i="3"/>
  <c r="AG509" i="3"/>
  <c r="AG456" i="3"/>
  <c r="AG377" i="3"/>
  <c r="AG504" i="3"/>
  <c r="AF507" i="3"/>
  <c r="AG457" i="3"/>
  <c r="AG378" i="3"/>
  <c r="AG370" i="3"/>
  <c r="AG400" i="3"/>
  <c r="AF406" i="3"/>
  <c r="AG399" i="3"/>
  <c r="AG402" i="3"/>
  <c r="AG369" i="3"/>
  <c r="AG323" i="3"/>
  <c r="AG324" i="3"/>
  <c r="AG316" i="3"/>
  <c r="AG306" i="3"/>
  <c r="AH278" i="3"/>
  <c r="AG334" i="3"/>
  <c r="AH292" i="3"/>
  <c r="AG322" i="3"/>
  <c r="AG315" i="3"/>
  <c r="AG305" i="3"/>
  <c r="AG333" i="3"/>
  <c r="AH291" i="3"/>
  <c r="AH277" i="3"/>
  <c r="AQ40" i="3"/>
  <c r="AF328" i="3"/>
  <c r="AF329" i="3"/>
  <c r="AF325" i="3"/>
  <c r="AF326" i="3"/>
  <c r="AF327" i="3"/>
  <c r="AG215" i="3"/>
  <c r="AJ106" i="3"/>
  <c r="BN106" i="3"/>
  <c r="AJ105" i="3"/>
  <c r="BN105" i="3"/>
  <c r="AG188" i="3"/>
  <c r="AG193" i="3"/>
  <c r="AG187" i="3"/>
  <c r="AG190" i="3"/>
  <c r="BN133" i="3"/>
  <c r="BN132" i="3"/>
  <c r="AG351" i="3"/>
  <c r="AG263" i="3"/>
  <c r="AG250" i="3"/>
  <c r="AG237" i="3"/>
  <c r="AG218" i="3"/>
  <c r="AG202" i="3"/>
  <c r="AG352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G216" i="3"/>
  <c r="AD346" i="3"/>
  <c r="AD349" i="3"/>
  <c r="AG510" i="3"/>
  <c r="AG383" i="3"/>
  <c r="AC385" i="3"/>
  <c r="AC388" i="3"/>
  <c r="AC395" i="3"/>
  <c r="AC506" i="3"/>
  <c r="AG437" i="3"/>
  <c r="AG393" i="3"/>
  <c r="AB463" i="3"/>
  <c r="AG189" i="3"/>
  <c r="AC375" i="3"/>
  <c r="AE363" i="3"/>
  <c r="AE373" i="3"/>
  <c r="AF345" i="3"/>
  <c r="AD364" i="3"/>
  <c r="AD373" i="3"/>
  <c r="AD365" i="3"/>
  <c r="AD375" i="3"/>
  <c r="AE347" i="3"/>
  <c r="AE348" i="3"/>
  <c r="AE346" i="3"/>
  <c r="AF191" i="3"/>
  <c r="AG192" i="3"/>
  <c r="AC374" i="3"/>
  <c r="AC367" i="3"/>
  <c r="AC486" i="3"/>
  <c r="AF307" i="3"/>
  <c r="AC349" i="3"/>
  <c r="AC366" i="3"/>
  <c r="AC371" i="3"/>
  <c r="AC384" i="3"/>
  <c r="AC387" i="3"/>
  <c r="AR40" i="3"/>
  <c r="AG327" i="3"/>
  <c r="AG328" i="3"/>
  <c r="AG329" i="3"/>
  <c r="AG325" i="3"/>
  <c r="AG326" i="3"/>
  <c r="AH52" i="3"/>
  <c r="AP36" i="3"/>
  <c r="AE364" i="3"/>
  <c r="AE374" i="3"/>
  <c r="AE385" i="3"/>
  <c r="AE388" i="3"/>
  <c r="AE395" i="3"/>
  <c r="AE506" i="3"/>
  <c r="AD385" i="3"/>
  <c r="AD388" i="3"/>
  <c r="AD395" i="3"/>
  <c r="AD506" i="3"/>
  <c r="AC434" i="3"/>
  <c r="AG191" i="3"/>
  <c r="AG438" i="3"/>
  <c r="AB459" i="3"/>
  <c r="AB482" i="3"/>
  <c r="AE365" i="3"/>
  <c r="AE367" i="3"/>
  <c r="AE486" i="3"/>
  <c r="AC372" i="3"/>
  <c r="AE349" i="3"/>
  <c r="AD366" i="3"/>
  <c r="AD371" i="3"/>
  <c r="AD384" i="3"/>
  <c r="AD387" i="3"/>
  <c r="AF346" i="3"/>
  <c r="AF347" i="3"/>
  <c r="AF348" i="3"/>
  <c r="AD367" i="3"/>
  <c r="AD374" i="3"/>
  <c r="AF363" i="3"/>
  <c r="AS40" i="3"/>
  <c r="AI52" i="3"/>
  <c r="AD372" i="3"/>
  <c r="AD486" i="3"/>
  <c r="AQ36" i="3"/>
  <c r="AE375" i="3"/>
  <c r="AE372" i="3"/>
  <c r="AE463" i="3"/>
  <c r="AE366" i="3"/>
  <c r="AE371" i="3"/>
  <c r="AE384" i="3"/>
  <c r="AE387" i="3"/>
  <c r="AD434" i="3"/>
  <c r="AD463" i="3"/>
  <c r="AC463" i="3"/>
  <c r="AF349" i="3"/>
  <c r="AF373" i="3"/>
  <c r="AF365" i="3"/>
  <c r="AF375" i="3"/>
  <c r="AF364" i="3"/>
  <c r="AJ52" i="3"/>
  <c r="AS36" i="3"/>
  <c r="AR36" i="3"/>
  <c r="AE434" i="3"/>
  <c r="AF385" i="3"/>
  <c r="AF388" i="3"/>
  <c r="AF395" i="3"/>
  <c r="AF506" i="3"/>
  <c r="AC482" i="3"/>
  <c r="AD482" i="3"/>
  <c r="AE459" i="3"/>
  <c r="AC459" i="3"/>
  <c r="AD459" i="3"/>
  <c r="AF366" i="3"/>
  <c r="AF371" i="3"/>
  <c r="AF384" i="3"/>
  <c r="AF387" i="3"/>
  <c r="AF374" i="3"/>
  <c r="AF367" i="3"/>
  <c r="AK52" i="3"/>
  <c r="AF372" i="3"/>
  <c r="AF463" i="3"/>
  <c r="AF486" i="3"/>
  <c r="AE482" i="3"/>
  <c r="AF434" i="3"/>
  <c r="AL52" i="3"/>
  <c r="AF459" i="3"/>
  <c r="AF482" i="3"/>
  <c r="AM52" i="3"/>
  <c r="AN52" i="3"/>
  <c r="AO52" i="3"/>
  <c r="AP52" i="3"/>
  <c r="AQ52" i="3"/>
  <c r="AS52" i="3"/>
  <c r="AR52" i="3"/>
  <c r="I485" i="3"/>
  <c r="I483" i="3"/>
  <c r="K485" i="3"/>
  <c r="K483" i="3"/>
  <c r="M485" i="3"/>
  <c r="M483" i="3"/>
  <c r="O485" i="3"/>
  <c r="O483" i="3"/>
  <c r="Q485" i="3"/>
  <c r="Q483" i="3"/>
  <c r="H483" i="3"/>
  <c r="H485" i="3"/>
  <c r="J483" i="3"/>
  <c r="J485" i="3"/>
  <c r="L483" i="3"/>
  <c r="L485" i="3"/>
  <c r="N483" i="3"/>
  <c r="N485" i="3"/>
  <c r="P483" i="3"/>
  <c r="P485" i="3"/>
  <c r="R483" i="3"/>
  <c r="R485" i="3"/>
  <c r="G391" i="3"/>
  <c r="G386" i="3"/>
  <c r="G381" i="3"/>
  <c r="G324" i="3"/>
  <c r="I391" i="3"/>
  <c r="I386" i="3"/>
  <c r="I381" i="3"/>
  <c r="I324" i="3"/>
  <c r="K391" i="3"/>
  <c r="K386" i="3"/>
  <c r="K381" i="3"/>
  <c r="K324" i="3"/>
  <c r="M391" i="3"/>
  <c r="M386" i="3"/>
  <c r="M381" i="3"/>
  <c r="M324" i="3"/>
  <c r="O391" i="3"/>
  <c r="O386" i="3"/>
  <c r="O381" i="3"/>
  <c r="O324" i="3"/>
  <c r="Q391" i="3"/>
  <c r="Q386" i="3"/>
  <c r="Q381" i="3"/>
  <c r="Q324" i="3"/>
  <c r="E391" i="3"/>
  <c r="E386" i="3"/>
  <c r="E381" i="3"/>
  <c r="E324" i="3"/>
  <c r="F391" i="3"/>
  <c r="F386" i="3"/>
  <c r="F381" i="3"/>
  <c r="F324" i="3"/>
  <c r="H391" i="3"/>
  <c r="H386" i="3"/>
  <c r="H381" i="3"/>
  <c r="H324" i="3"/>
  <c r="J391" i="3"/>
  <c r="J386" i="3"/>
  <c r="J381" i="3"/>
  <c r="J324" i="3"/>
  <c r="L391" i="3"/>
  <c r="L386" i="3"/>
  <c r="L381" i="3"/>
  <c r="L324" i="3"/>
  <c r="N391" i="3"/>
  <c r="N386" i="3"/>
  <c r="N381" i="3"/>
  <c r="N324" i="3"/>
  <c r="P391" i="3"/>
  <c r="P386" i="3"/>
  <c r="P381" i="3"/>
  <c r="P324" i="3"/>
  <c r="R391" i="3"/>
  <c r="R386" i="3"/>
  <c r="R381" i="3"/>
  <c r="R324" i="3"/>
  <c r="J460" i="3"/>
  <c r="I460" i="3"/>
  <c r="K460" i="3"/>
  <c r="M460" i="3"/>
  <c r="O460" i="3"/>
  <c r="Q460" i="3"/>
  <c r="H460" i="3"/>
  <c r="L460" i="3"/>
  <c r="N460" i="3"/>
  <c r="P460" i="3"/>
  <c r="R460" i="3"/>
  <c r="F260" i="4"/>
  <c r="H260" i="4"/>
  <c r="J260" i="4"/>
  <c r="N260" i="4"/>
  <c r="P260" i="4"/>
  <c r="R260" i="4"/>
  <c r="G260" i="4"/>
  <c r="I260" i="4"/>
  <c r="K260" i="4"/>
  <c r="M260" i="4"/>
  <c r="O260" i="4"/>
  <c r="Q260" i="4"/>
  <c r="E260" i="4"/>
  <c r="L260" i="4"/>
  <c r="F249" i="4"/>
  <c r="F147" i="4"/>
  <c r="J249" i="4"/>
  <c r="J147" i="4"/>
  <c r="N249" i="4"/>
  <c r="N147" i="4"/>
  <c r="P249" i="4"/>
  <c r="P147" i="4"/>
  <c r="G249" i="4"/>
  <c r="G147" i="4"/>
  <c r="I249" i="4"/>
  <c r="I147" i="4"/>
  <c r="K249" i="4"/>
  <c r="K147" i="4"/>
  <c r="M249" i="4"/>
  <c r="M147" i="4"/>
  <c r="O249" i="4"/>
  <c r="O147" i="4"/>
  <c r="Q249" i="4"/>
  <c r="Q147" i="4"/>
  <c r="E249" i="4"/>
  <c r="E147" i="4"/>
  <c r="H249" i="4"/>
  <c r="H147" i="4"/>
  <c r="L249" i="4"/>
  <c r="L147" i="4"/>
  <c r="R249" i="4"/>
  <c r="R147" i="4"/>
  <c r="H206" i="4"/>
  <c r="G244" i="4"/>
  <c r="G238" i="4"/>
  <c r="G234" i="4"/>
  <c r="H220" i="4"/>
  <c r="G192" i="4"/>
  <c r="G179" i="4"/>
  <c r="G166" i="4"/>
  <c r="J206" i="4"/>
  <c r="I244" i="4"/>
  <c r="I238" i="4"/>
  <c r="I234" i="4"/>
  <c r="J220" i="4"/>
  <c r="I192" i="4"/>
  <c r="I179" i="4"/>
  <c r="I166" i="4"/>
  <c r="L206" i="4"/>
  <c r="K244" i="4"/>
  <c r="K238" i="4"/>
  <c r="K234" i="4"/>
  <c r="L220" i="4"/>
  <c r="K192" i="4"/>
  <c r="K179" i="4"/>
  <c r="K166" i="4"/>
  <c r="N206" i="4"/>
  <c r="M244" i="4"/>
  <c r="M238" i="4"/>
  <c r="M234" i="4"/>
  <c r="N220" i="4"/>
  <c r="M192" i="4"/>
  <c r="M179" i="4"/>
  <c r="M166" i="4"/>
  <c r="P206" i="4"/>
  <c r="O244" i="4"/>
  <c r="O238" i="4"/>
  <c r="O234" i="4"/>
  <c r="P220" i="4"/>
  <c r="O192" i="4"/>
  <c r="O179" i="4"/>
  <c r="O166" i="4"/>
  <c r="R206" i="4"/>
  <c r="Q244" i="4"/>
  <c r="Q238" i="4"/>
  <c r="Q234" i="4"/>
  <c r="R220" i="4"/>
  <c r="Q192" i="4"/>
  <c r="Q179" i="4"/>
  <c r="Q166" i="4"/>
  <c r="F206" i="4"/>
  <c r="E244" i="4"/>
  <c r="E238" i="4"/>
  <c r="E234" i="4"/>
  <c r="F220" i="4"/>
  <c r="E192" i="4"/>
  <c r="E179" i="4"/>
  <c r="E166" i="4"/>
  <c r="F244" i="4"/>
  <c r="F238" i="4"/>
  <c r="F234" i="4"/>
  <c r="G220" i="4"/>
  <c r="G206" i="4"/>
  <c r="F192" i="4"/>
  <c r="F179" i="4"/>
  <c r="F166" i="4"/>
  <c r="H244" i="4"/>
  <c r="H238" i="4"/>
  <c r="H234" i="4"/>
  <c r="I220" i="4"/>
  <c r="I206" i="4"/>
  <c r="H192" i="4"/>
  <c r="H179" i="4"/>
  <c r="H166" i="4"/>
  <c r="J244" i="4"/>
  <c r="J238" i="4"/>
  <c r="J234" i="4"/>
  <c r="K220" i="4"/>
  <c r="K206" i="4"/>
  <c r="J192" i="4"/>
  <c r="J179" i="4"/>
  <c r="J166" i="4"/>
  <c r="L244" i="4"/>
  <c r="L238" i="4"/>
  <c r="L234" i="4"/>
  <c r="M220" i="4"/>
  <c r="M206" i="4"/>
  <c r="L192" i="4"/>
  <c r="L179" i="4"/>
  <c r="L166" i="4"/>
  <c r="N244" i="4"/>
  <c r="N238" i="4"/>
  <c r="N234" i="4"/>
  <c r="O220" i="4"/>
  <c r="O206" i="4"/>
  <c r="N192" i="4"/>
  <c r="N179" i="4"/>
  <c r="N166" i="4"/>
  <c r="P244" i="4"/>
  <c r="P238" i="4"/>
  <c r="P234" i="4"/>
  <c r="Q220" i="4"/>
  <c r="Q206" i="4"/>
  <c r="P192" i="4"/>
  <c r="P179" i="4"/>
  <c r="P166" i="4"/>
  <c r="R244" i="4"/>
  <c r="R238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F390" i="3"/>
  <c r="F380" i="3"/>
  <c r="J390" i="3"/>
  <c r="J380" i="3"/>
  <c r="N390" i="3"/>
  <c r="N380" i="3"/>
  <c r="P390" i="3"/>
  <c r="P380" i="3"/>
  <c r="G380" i="3"/>
  <c r="G390" i="3"/>
  <c r="I380" i="3"/>
  <c r="I390" i="3"/>
  <c r="K380" i="3"/>
  <c r="K390" i="3"/>
  <c r="M380" i="3"/>
  <c r="M390" i="3"/>
  <c r="O380" i="3"/>
  <c r="O390" i="3"/>
  <c r="Q380" i="3"/>
  <c r="Q390" i="3"/>
  <c r="E380" i="3"/>
  <c r="E390" i="3"/>
  <c r="H390" i="3"/>
  <c r="H380" i="3"/>
  <c r="L390" i="3"/>
  <c r="L380" i="3"/>
  <c r="R390" i="3"/>
  <c r="R380" i="3"/>
  <c r="G525" i="3"/>
  <c r="I525" i="3"/>
  <c r="K525" i="3"/>
  <c r="M525" i="3"/>
  <c r="O525" i="3"/>
  <c r="Q525" i="3"/>
  <c r="E525" i="3"/>
  <c r="F525" i="3"/>
  <c r="H525" i="3"/>
  <c r="J525" i="3"/>
  <c r="L525" i="3"/>
  <c r="N525" i="3"/>
  <c r="P525" i="3"/>
  <c r="R525" i="3"/>
  <c r="H535" i="3"/>
  <c r="G535" i="3"/>
  <c r="I535" i="3"/>
  <c r="K535" i="3"/>
  <c r="M535" i="3"/>
  <c r="O535" i="3"/>
  <c r="Q535" i="3"/>
  <c r="E535" i="3"/>
  <c r="F535" i="3"/>
  <c r="J535" i="3"/>
  <c r="L535" i="3"/>
  <c r="N535" i="3"/>
  <c r="P535" i="3"/>
  <c r="R535" i="3"/>
  <c r="G515" i="3"/>
  <c r="I515" i="3"/>
  <c r="K515" i="3"/>
  <c r="M515" i="3"/>
  <c r="O515" i="3"/>
  <c r="Q515" i="3"/>
  <c r="E515" i="3"/>
  <c r="F515" i="3"/>
  <c r="H515" i="3"/>
  <c r="J515" i="3"/>
  <c r="L515" i="3"/>
  <c r="N515" i="3"/>
  <c r="P515" i="3"/>
  <c r="R515" i="3"/>
  <c r="G494" i="3"/>
  <c r="G493" i="3"/>
  <c r="G484" i="3"/>
  <c r="G479" i="3"/>
  <c r="G471" i="3"/>
  <c r="G491" i="3"/>
  <c r="G470" i="3"/>
  <c r="G468" i="3"/>
  <c r="G441" i="3"/>
  <c r="G406" i="3"/>
  <c r="G461" i="3"/>
  <c r="G440" i="3"/>
  <c r="I494" i="3"/>
  <c r="I493" i="3"/>
  <c r="I484" i="3"/>
  <c r="I479" i="3"/>
  <c r="I471" i="3"/>
  <c r="I491" i="3"/>
  <c r="I470" i="3"/>
  <c r="I468" i="3"/>
  <c r="I462" i="3"/>
  <c r="I441" i="3"/>
  <c r="I406" i="3"/>
  <c r="I461" i="3"/>
  <c r="I442" i="3"/>
  <c r="I440" i="3"/>
  <c r="K494" i="3"/>
  <c r="K493" i="3"/>
  <c r="K484" i="3"/>
  <c r="K479" i="3"/>
  <c r="K471" i="3"/>
  <c r="K491" i="3"/>
  <c r="K470" i="3"/>
  <c r="K468" i="3"/>
  <c r="K462" i="3"/>
  <c r="K441" i="3"/>
  <c r="K406" i="3"/>
  <c r="K461" i="3"/>
  <c r="K442" i="3"/>
  <c r="K440" i="3"/>
  <c r="M494" i="3"/>
  <c r="M493" i="3"/>
  <c r="M484" i="3"/>
  <c r="M479" i="3"/>
  <c r="M471" i="3"/>
  <c r="M491" i="3"/>
  <c r="M470" i="3"/>
  <c r="M468" i="3"/>
  <c r="M462" i="3"/>
  <c r="M441" i="3"/>
  <c r="M406" i="3"/>
  <c r="M461" i="3"/>
  <c r="M442" i="3"/>
  <c r="M440" i="3"/>
  <c r="O494" i="3"/>
  <c r="O493" i="3"/>
  <c r="O484" i="3"/>
  <c r="O479" i="3"/>
  <c r="O471" i="3"/>
  <c r="O491" i="3"/>
  <c r="O470" i="3"/>
  <c r="O468" i="3"/>
  <c r="O462" i="3"/>
  <c r="O441" i="3"/>
  <c r="O406" i="3"/>
  <c r="O461" i="3"/>
  <c r="O442" i="3"/>
  <c r="O440" i="3"/>
  <c r="Q494" i="3"/>
  <c r="Q493" i="3"/>
  <c r="Q484" i="3"/>
  <c r="Q479" i="3"/>
  <c r="Q471" i="3"/>
  <c r="Q491" i="3"/>
  <c r="Q470" i="3"/>
  <c r="Q468" i="3"/>
  <c r="Q462" i="3"/>
  <c r="Q441" i="3"/>
  <c r="Q406" i="3"/>
  <c r="Q461" i="3"/>
  <c r="Q442" i="3"/>
  <c r="Q440" i="3"/>
  <c r="E494" i="3"/>
  <c r="E493" i="3"/>
  <c r="E484" i="3"/>
  <c r="E479" i="3"/>
  <c r="E471" i="3"/>
  <c r="E466" i="3"/>
  <c r="E491" i="3"/>
  <c r="E470" i="3"/>
  <c r="E468" i="3"/>
  <c r="E441" i="3"/>
  <c r="E406" i="3"/>
  <c r="E461" i="3"/>
  <c r="E440" i="3"/>
  <c r="F491" i="3"/>
  <c r="F470" i="3"/>
  <c r="F468" i="3"/>
  <c r="F494" i="3"/>
  <c r="F493" i="3"/>
  <c r="F484" i="3"/>
  <c r="F479" i="3"/>
  <c r="F471" i="3"/>
  <c r="F466" i="3"/>
  <c r="F461" i="3"/>
  <c r="F440" i="3"/>
  <c r="F441" i="3"/>
  <c r="F406" i="3"/>
  <c r="H491" i="3"/>
  <c r="H470" i="3"/>
  <c r="H468" i="3"/>
  <c r="H494" i="3"/>
  <c r="H493" i="3"/>
  <c r="H484" i="3"/>
  <c r="H479" i="3"/>
  <c r="H471" i="3"/>
  <c r="H461" i="3"/>
  <c r="H442" i="3"/>
  <c r="H440" i="3"/>
  <c r="H462" i="3"/>
  <c r="H441" i="3"/>
  <c r="H406" i="3"/>
  <c r="J491" i="3"/>
  <c r="J470" i="3"/>
  <c r="J468" i="3"/>
  <c r="J494" i="3"/>
  <c r="J493" i="3"/>
  <c r="J484" i="3"/>
  <c r="J479" i="3"/>
  <c r="J471" i="3"/>
  <c r="J461" i="3"/>
  <c r="J442" i="3"/>
  <c r="J440" i="3"/>
  <c r="J462" i="3"/>
  <c r="J441" i="3"/>
  <c r="J406" i="3"/>
  <c r="L491" i="3"/>
  <c r="L470" i="3"/>
  <c r="L468" i="3"/>
  <c r="L494" i="3"/>
  <c r="L493" i="3"/>
  <c r="L484" i="3"/>
  <c r="L479" i="3"/>
  <c r="L471" i="3"/>
  <c r="L461" i="3"/>
  <c r="L442" i="3"/>
  <c r="L440" i="3"/>
  <c r="L462" i="3"/>
  <c r="L441" i="3"/>
  <c r="L406" i="3"/>
  <c r="N491" i="3"/>
  <c r="N470" i="3"/>
  <c r="N468" i="3"/>
  <c r="N494" i="3"/>
  <c r="N493" i="3"/>
  <c r="N484" i="3"/>
  <c r="N479" i="3"/>
  <c r="N471" i="3"/>
  <c r="N461" i="3"/>
  <c r="N442" i="3"/>
  <c r="N440" i="3"/>
  <c r="N462" i="3"/>
  <c r="N441" i="3"/>
  <c r="N406" i="3"/>
  <c r="P491" i="3"/>
  <c r="P470" i="3"/>
  <c r="P468" i="3"/>
  <c r="P494" i="3"/>
  <c r="P493" i="3"/>
  <c r="P484" i="3"/>
  <c r="P479" i="3"/>
  <c r="P471" i="3"/>
  <c r="P461" i="3"/>
  <c r="P442" i="3"/>
  <c r="P440" i="3"/>
  <c r="P462" i="3"/>
  <c r="P441" i="3"/>
  <c r="P406" i="3"/>
  <c r="R491" i="3"/>
  <c r="R470" i="3"/>
  <c r="R468" i="3"/>
  <c r="R494" i="3"/>
  <c r="R493" i="3"/>
  <c r="R484" i="3"/>
  <c r="R479" i="3"/>
  <c r="R471" i="3"/>
  <c r="R461" i="3"/>
  <c r="R442" i="3"/>
  <c r="R440" i="3"/>
  <c r="R462" i="3"/>
  <c r="R441" i="3"/>
  <c r="F401" i="3"/>
  <c r="H401" i="3"/>
  <c r="J401" i="3"/>
  <c r="L401" i="3"/>
  <c r="N401" i="3"/>
  <c r="P401" i="3"/>
  <c r="R401" i="3"/>
  <c r="G401" i="3"/>
  <c r="I401" i="3"/>
  <c r="K401" i="3"/>
  <c r="M401" i="3"/>
  <c r="O401" i="3"/>
  <c r="Q401" i="3"/>
  <c r="E401" i="3"/>
  <c r="F456" i="3"/>
  <c r="F377" i="3"/>
  <c r="H456" i="3"/>
  <c r="H377" i="3"/>
  <c r="J456" i="3"/>
  <c r="J377" i="3"/>
  <c r="L456" i="3"/>
  <c r="L377" i="3"/>
  <c r="N456" i="3"/>
  <c r="N377" i="3"/>
  <c r="P456" i="3"/>
  <c r="P377" i="3"/>
  <c r="R456" i="3"/>
  <c r="R377" i="3"/>
  <c r="G456" i="3"/>
  <c r="G377" i="3"/>
  <c r="I456" i="3"/>
  <c r="I377" i="3"/>
  <c r="K456" i="3"/>
  <c r="K377" i="3"/>
  <c r="M456" i="3"/>
  <c r="M377" i="3"/>
  <c r="O456" i="3"/>
  <c r="O377" i="3"/>
  <c r="Q456" i="3"/>
  <c r="Q377" i="3"/>
  <c r="E456" i="3"/>
  <c r="E377" i="3"/>
  <c r="J402" i="3"/>
  <c r="N402" i="3"/>
  <c r="P402" i="3"/>
  <c r="R402" i="3"/>
  <c r="H402" i="3"/>
  <c r="L402" i="3"/>
  <c r="I402" i="3"/>
  <c r="K402" i="3"/>
  <c r="M402" i="3"/>
  <c r="O402" i="3"/>
  <c r="Q402" i="3"/>
  <c r="F369" i="3"/>
  <c r="J369" i="3"/>
  <c r="N369" i="3"/>
  <c r="G369" i="3"/>
  <c r="I369" i="3"/>
  <c r="K369" i="3"/>
  <c r="M369" i="3"/>
  <c r="O369" i="3"/>
  <c r="Q369" i="3"/>
  <c r="E369" i="3"/>
  <c r="H369" i="3"/>
  <c r="L369" i="3"/>
  <c r="P369" i="3"/>
  <c r="R369" i="3"/>
  <c r="H333" i="3"/>
  <c r="I291" i="3"/>
  <c r="H322" i="3"/>
  <c r="H315" i="3"/>
  <c r="H307" i="3"/>
  <c r="H305" i="3"/>
  <c r="I277" i="3"/>
  <c r="L333" i="3"/>
  <c r="L307" i="3"/>
  <c r="M291" i="3"/>
  <c r="L322" i="3"/>
  <c r="L315" i="3"/>
  <c r="L305" i="3"/>
  <c r="M277" i="3"/>
  <c r="G322" i="3"/>
  <c r="G315" i="3"/>
  <c r="G305" i="3"/>
  <c r="G333" i="3"/>
  <c r="H291" i="3"/>
  <c r="H277" i="3"/>
  <c r="I322" i="3"/>
  <c r="I315" i="3"/>
  <c r="I305" i="3"/>
  <c r="I333" i="3"/>
  <c r="I307" i="3"/>
  <c r="J291" i="3"/>
  <c r="J277" i="3"/>
  <c r="K322" i="3"/>
  <c r="K315" i="3"/>
  <c r="K305" i="3"/>
  <c r="K333" i="3"/>
  <c r="K307" i="3"/>
  <c r="L291" i="3"/>
  <c r="L277" i="3"/>
  <c r="M322" i="3"/>
  <c r="M315" i="3"/>
  <c r="M305" i="3"/>
  <c r="M333" i="3"/>
  <c r="M307" i="3"/>
  <c r="N291" i="3"/>
  <c r="N277" i="3"/>
  <c r="O322" i="3"/>
  <c r="O315" i="3"/>
  <c r="O305" i="3"/>
  <c r="O333" i="3"/>
  <c r="O307" i="3"/>
  <c r="P291" i="3"/>
  <c r="P277" i="3"/>
  <c r="Q322" i="3"/>
  <c r="Q315" i="3"/>
  <c r="Q305" i="3"/>
  <c r="Q333" i="3"/>
  <c r="Q307" i="3"/>
  <c r="R291" i="3"/>
  <c r="R277" i="3"/>
  <c r="E322" i="3"/>
  <c r="E315" i="3"/>
  <c r="E305" i="3"/>
  <c r="E333" i="3"/>
  <c r="F291" i="3"/>
  <c r="F277" i="3"/>
  <c r="F333" i="3"/>
  <c r="G291" i="3"/>
  <c r="F322" i="3"/>
  <c r="F315" i="3"/>
  <c r="F305" i="3"/>
  <c r="G277" i="3"/>
  <c r="J333" i="3"/>
  <c r="J307" i="3"/>
  <c r="K291" i="3"/>
  <c r="J322" i="3"/>
  <c r="J315" i="3"/>
  <c r="J305" i="3"/>
  <c r="K277" i="3"/>
  <c r="N333" i="3"/>
  <c r="N307" i="3"/>
  <c r="O291" i="3"/>
  <c r="N322" i="3"/>
  <c r="N315" i="3"/>
  <c r="N305" i="3"/>
  <c r="O277" i="3"/>
  <c r="P333" i="3"/>
  <c r="P307" i="3"/>
  <c r="Q291" i="3"/>
  <c r="P322" i="3"/>
  <c r="P315" i="3"/>
  <c r="P305" i="3"/>
  <c r="Q277" i="3"/>
  <c r="R333" i="3"/>
  <c r="R307" i="3"/>
  <c r="S291" i="3"/>
  <c r="R322" i="3"/>
  <c r="R315" i="3"/>
  <c r="R305" i="3"/>
  <c r="S277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90" i="3"/>
  <c r="L193" i="3"/>
  <c r="N190" i="3"/>
  <c r="N193" i="3"/>
  <c r="P190" i="3"/>
  <c r="P193" i="3"/>
  <c r="R190" i="3"/>
  <c r="R193" i="3"/>
  <c r="G190" i="3"/>
  <c r="I190" i="3"/>
  <c r="K193" i="3"/>
  <c r="K190" i="3"/>
  <c r="M193" i="3"/>
  <c r="M190" i="3"/>
  <c r="O193" i="3"/>
  <c r="O190" i="3"/>
  <c r="Q193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1" i="3"/>
  <c r="F263" i="3"/>
  <c r="F250" i="3"/>
  <c r="F237" i="3"/>
  <c r="F218" i="3"/>
  <c r="F202" i="3"/>
  <c r="H351" i="3"/>
  <c r="H263" i="3"/>
  <c r="H250" i="3"/>
  <c r="H237" i="3"/>
  <c r="H218" i="3"/>
  <c r="H202" i="3"/>
  <c r="J351" i="3"/>
  <c r="J263" i="3"/>
  <c r="J250" i="3"/>
  <c r="J237" i="3"/>
  <c r="J218" i="3"/>
  <c r="J202" i="3"/>
  <c r="L351" i="3"/>
  <c r="L263" i="3"/>
  <c r="L250" i="3"/>
  <c r="L237" i="3"/>
  <c r="L218" i="3"/>
  <c r="L202" i="3"/>
  <c r="N351" i="3"/>
  <c r="N263" i="3"/>
  <c r="N250" i="3"/>
  <c r="N237" i="3"/>
  <c r="N218" i="3"/>
  <c r="N202" i="3"/>
  <c r="P351" i="3"/>
  <c r="P263" i="3"/>
  <c r="P250" i="3"/>
  <c r="P237" i="3"/>
  <c r="P218" i="3"/>
  <c r="P202" i="3"/>
  <c r="R351" i="3"/>
  <c r="R263" i="3"/>
  <c r="R250" i="3"/>
  <c r="R237" i="3"/>
  <c r="R218" i="3"/>
  <c r="R202" i="3"/>
  <c r="G351" i="3"/>
  <c r="G263" i="3"/>
  <c r="G250" i="3"/>
  <c r="G237" i="3"/>
  <c r="G218" i="3"/>
  <c r="G202" i="3"/>
  <c r="I351" i="3"/>
  <c r="I263" i="3"/>
  <c r="I250" i="3"/>
  <c r="I237" i="3"/>
  <c r="I218" i="3"/>
  <c r="I202" i="3"/>
  <c r="K351" i="3"/>
  <c r="K263" i="3"/>
  <c r="K250" i="3"/>
  <c r="K237" i="3"/>
  <c r="K218" i="3"/>
  <c r="K202" i="3"/>
  <c r="M351" i="3"/>
  <c r="M263" i="3"/>
  <c r="M250" i="3"/>
  <c r="M237" i="3"/>
  <c r="M218" i="3"/>
  <c r="M202" i="3"/>
  <c r="O351" i="3"/>
  <c r="O263" i="3"/>
  <c r="O250" i="3"/>
  <c r="O237" i="3"/>
  <c r="O218" i="3"/>
  <c r="O202" i="3"/>
  <c r="Q351" i="3"/>
  <c r="Q263" i="3"/>
  <c r="Q250" i="3"/>
  <c r="Q237" i="3"/>
  <c r="Q218" i="3"/>
  <c r="Q202" i="3"/>
  <c r="E351" i="3"/>
  <c r="E263" i="3"/>
  <c r="E250" i="3"/>
  <c r="E237" i="3"/>
  <c r="E218" i="3"/>
  <c r="E202" i="3"/>
  <c r="M132" i="3"/>
  <c r="K132" i="3"/>
  <c r="H132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E383" i="3"/>
  <c r="O383" i="3"/>
  <c r="K383" i="3"/>
  <c r="G383" i="3"/>
  <c r="Q383" i="3"/>
  <c r="M383" i="3"/>
  <c r="I383" i="3"/>
  <c r="G393" i="3"/>
  <c r="R383" i="3"/>
  <c r="R393" i="3"/>
  <c r="P383" i="3"/>
  <c r="P393" i="3"/>
  <c r="N383" i="3"/>
  <c r="N393" i="3"/>
  <c r="L383" i="3"/>
  <c r="L393" i="3"/>
  <c r="J383" i="3"/>
  <c r="J393" i="3"/>
  <c r="H383" i="3"/>
  <c r="H393" i="3"/>
  <c r="F383" i="3"/>
  <c r="F393" i="3"/>
  <c r="E393" i="3"/>
  <c r="Q393" i="3"/>
  <c r="O393" i="3"/>
  <c r="M393" i="3"/>
  <c r="K393" i="3"/>
  <c r="I393" i="3"/>
  <c r="K364" i="3"/>
  <c r="H364" i="3"/>
  <c r="P364" i="3"/>
  <c r="F307" i="3"/>
  <c r="R346" i="3"/>
  <c r="N346" i="3"/>
  <c r="Q346" i="3"/>
  <c r="O346" i="3"/>
  <c r="M346" i="3"/>
  <c r="E307" i="3"/>
  <c r="G307" i="3"/>
  <c r="J346" i="3"/>
  <c r="F346" i="3"/>
  <c r="K346" i="3"/>
  <c r="P328" i="3"/>
  <c r="P329" i="3"/>
  <c r="P325" i="3"/>
  <c r="P326" i="3"/>
  <c r="P327" i="3"/>
  <c r="J328" i="3"/>
  <c r="J329" i="3"/>
  <c r="J325" i="3"/>
  <c r="J326" i="3"/>
  <c r="J327" i="3"/>
  <c r="F328" i="3"/>
  <c r="F329" i="3"/>
  <c r="F325" i="3"/>
  <c r="F326" i="3"/>
  <c r="F327" i="3"/>
  <c r="E327" i="3"/>
  <c r="E328" i="3"/>
  <c r="E329" i="3"/>
  <c r="E325" i="3"/>
  <c r="E326" i="3"/>
  <c r="O327" i="3"/>
  <c r="O328" i="3"/>
  <c r="O329" i="3"/>
  <c r="O325" i="3"/>
  <c r="O326" i="3"/>
  <c r="K327" i="3"/>
  <c r="K328" i="3"/>
  <c r="K329" i="3"/>
  <c r="K325" i="3"/>
  <c r="K326" i="3"/>
  <c r="G327" i="3"/>
  <c r="G328" i="3"/>
  <c r="G329" i="3"/>
  <c r="G325" i="3"/>
  <c r="G326" i="3"/>
  <c r="R328" i="3"/>
  <c r="R329" i="3"/>
  <c r="R325" i="3"/>
  <c r="R326" i="3"/>
  <c r="R327" i="3"/>
  <c r="N328" i="3"/>
  <c r="N329" i="3"/>
  <c r="N325" i="3"/>
  <c r="N326" i="3"/>
  <c r="N327" i="3"/>
  <c r="Q327" i="3"/>
  <c r="Q328" i="3"/>
  <c r="Q329" i="3"/>
  <c r="Q325" i="3"/>
  <c r="Q326" i="3"/>
  <c r="M327" i="3"/>
  <c r="M328" i="3"/>
  <c r="M329" i="3"/>
  <c r="M325" i="3"/>
  <c r="M326" i="3"/>
  <c r="I327" i="3"/>
  <c r="I328" i="3"/>
  <c r="I329" i="3"/>
  <c r="I325" i="3"/>
  <c r="I326" i="3"/>
  <c r="L328" i="3"/>
  <c r="L329" i="3"/>
  <c r="L325" i="3"/>
  <c r="L326" i="3"/>
  <c r="L327" i="3"/>
  <c r="H328" i="3"/>
  <c r="H329" i="3"/>
  <c r="H325" i="3"/>
  <c r="H326" i="3"/>
  <c r="H327" i="3"/>
  <c r="Q191" i="3"/>
  <c r="P192" i="3"/>
  <c r="L192" i="3"/>
  <c r="O191" i="3"/>
  <c r="K191" i="3"/>
  <c r="O192" i="3"/>
  <c r="M191" i="3"/>
  <c r="K192" i="3"/>
  <c r="R192" i="3"/>
  <c r="N192" i="3"/>
  <c r="Q192" i="3"/>
  <c r="M192" i="3"/>
  <c r="R191" i="3"/>
  <c r="N191" i="3"/>
  <c r="P191" i="3"/>
  <c r="L191" i="3"/>
  <c r="E346" i="3"/>
  <c r="M364" i="3"/>
  <c r="M374" i="3"/>
  <c r="N364" i="3"/>
  <c r="N374" i="3"/>
  <c r="R364" i="3"/>
  <c r="R367" i="3"/>
  <c r="R486" i="3"/>
  <c r="K385" i="3"/>
  <c r="K388" i="3"/>
  <c r="K395" i="3"/>
  <c r="L364" i="3"/>
  <c r="L367" i="3"/>
  <c r="L486" i="3"/>
  <c r="AG307" i="3"/>
  <c r="P346" i="3"/>
  <c r="P349" i="3"/>
  <c r="I364" i="3"/>
  <c r="I367" i="3"/>
  <c r="I486" i="3"/>
  <c r="L346" i="3"/>
  <c r="I346" i="3"/>
  <c r="I349" i="3"/>
  <c r="H346" i="3"/>
  <c r="H374" i="3"/>
  <c r="K367" i="3"/>
  <c r="K486" i="3"/>
  <c r="P374" i="3"/>
  <c r="K374" i="3"/>
  <c r="E349" i="3"/>
  <c r="M375" i="3"/>
  <c r="I375" i="3"/>
  <c r="N367" i="3"/>
  <c r="N486" i="3"/>
  <c r="H375" i="3"/>
  <c r="G346" i="3"/>
  <c r="G349" i="3"/>
  <c r="Q364" i="3"/>
  <c r="Q374" i="3"/>
  <c r="J364" i="3"/>
  <c r="J374" i="3"/>
  <c r="P375" i="3"/>
  <c r="N375" i="3"/>
  <c r="O364" i="3"/>
  <c r="O374" i="3"/>
  <c r="F193" i="3"/>
  <c r="I193" i="3"/>
  <c r="G193" i="3"/>
  <c r="J193" i="3"/>
  <c r="H193" i="3"/>
  <c r="E193" i="3"/>
  <c r="BM168" i="3"/>
  <c r="BK168" i="3"/>
  <c r="BI168" i="3"/>
  <c r="BG168" i="3"/>
  <c r="BE168" i="3"/>
  <c r="BC168" i="3"/>
  <c r="BA168" i="3"/>
  <c r="BN168" i="3"/>
  <c r="BL168" i="3"/>
  <c r="BJ168" i="3"/>
  <c r="BH168" i="3"/>
  <c r="BF168" i="3"/>
  <c r="BD168" i="3"/>
  <c r="BB168" i="3"/>
  <c r="AZ168" i="3"/>
  <c r="BM140" i="3"/>
  <c r="BK140" i="3"/>
  <c r="BI140" i="3"/>
  <c r="BG140" i="3"/>
  <c r="BE140" i="3"/>
  <c r="BC140" i="3"/>
  <c r="BA140" i="3"/>
  <c r="BN140" i="3"/>
  <c r="BL140" i="3"/>
  <c r="BJ140" i="3"/>
  <c r="BH140" i="3"/>
  <c r="BF140" i="3"/>
  <c r="BD140" i="3"/>
  <c r="BB140" i="3"/>
  <c r="AZ140" i="3"/>
  <c r="BM169" i="3"/>
  <c r="BK169" i="3"/>
  <c r="BI169" i="3"/>
  <c r="BG169" i="3"/>
  <c r="BE169" i="3"/>
  <c r="BC169" i="3"/>
  <c r="BA169" i="3"/>
  <c r="BN169" i="3"/>
  <c r="BL169" i="3"/>
  <c r="BJ169" i="3"/>
  <c r="BH169" i="3"/>
  <c r="BF169" i="3"/>
  <c r="BD169" i="3"/>
  <c r="BB169" i="3"/>
  <c r="AZ169" i="3"/>
  <c r="BM143" i="3"/>
  <c r="BK143" i="3"/>
  <c r="BI143" i="3"/>
  <c r="BG143" i="3"/>
  <c r="BE143" i="3"/>
  <c r="BC143" i="3"/>
  <c r="BA143" i="3"/>
  <c r="BN143" i="3"/>
  <c r="BL143" i="3"/>
  <c r="BJ143" i="3"/>
  <c r="BH143" i="3"/>
  <c r="BF143" i="3"/>
  <c r="BD143" i="3"/>
  <c r="BB143" i="3"/>
  <c r="AZ143" i="3"/>
  <c r="BM166" i="3"/>
  <c r="BK166" i="3"/>
  <c r="BI166" i="3"/>
  <c r="BG166" i="3"/>
  <c r="BE166" i="3"/>
  <c r="BC166" i="3"/>
  <c r="BA166" i="3"/>
  <c r="BN166" i="3"/>
  <c r="BL166" i="3"/>
  <c r="BJ166" i="3"/>
  <c r="BH166" i="3"/>
  <c r="BF166" i="3"/>
  <c r="BD166" i="3"/>
  <c r="BB166" i="3"/>
  <c r="AZ166" i="3"/>
  <c r="BM148" i="3"/>
  <c r="BK148" i="3"/>
  <c r="BI148" i="3"/>
  <c r="BG148" i="3"/>
  <c r="BE148" i="3"/>
  <c r="BC148" i="3"/>
  <c r="BA148" i="3"/>
  <c r="BN148" i="3"/>
  <c r="BL148" i="3"/>
  <c r="BJ148" i="3"/>
  <c r="BH148" i="3"/>
  <c r="BF148" i="3"/>
  <c r="BD148" i="3"/>
  <c r="BB148" i="3"/>
  <c r="AZ148" i="3"/>
  <c r="BM146" i="3"/>
  <c r="BK146" i="3"/>
  <c r="BI146" i="3"/>
  <c r="BG146" i="3"/>
  <c r="BE146" i="3"/>
  <c r="BC146" i="3"/>
  <c r="BA146" i="3"/>
  <c r="BN146" i="3"/>
  <c r="BL146" i="3"/>
  <c r="BJ146" i="3"/>
  <c r="BH146" i="3"/>
  <c r="BF146" i="3"/>
  <c r="BD146" i="3"/>
  <c r="BB146" i="3"/>
  <c r="AZ146" i="3"/>
  <c r="BM150" i="3"/>
  <c r="BK150" i="3"/>
  <c r="BI150" i="3"/>
  <c r="BG150" i="3"/>
  <c r="BE150" i="3"/>
  <c r="BC150" i="3"/>
  <c r="BA150" i="3"/>
  <c r="BN150" i="3"/>
  <c r="BL150" i="3"/>
  <c r="BJ150" i="3"/>
  <c r="BH150" i="3"/>
  <c r="BF150" i="3"/>
  <c r="BD150" i="3"/>
  <c r="BB150" i="3"/>
  <c r="AZ150" i="3"/>
  <c r="BM145" i="3"/>
  <c r="BK145" i="3"/>
  <c r="BI145" i="3"/>
  <c r="BG145" i="3"/>
  <c r="BE145" i="3"/>
  <c r="BC145" i="3"/>
  <c r="BA145" i="3"/>
  <c r="BN145" i="3"/>
  <c r="BL145" i="3"/>
  <c r="BJ145" i="3"/>
  <c r="BH145" i="3"/>
  <c r="BF145" i="3"/>
  <c r="BD145" i="3"/>
  <c r="BB145" i="3"/>
  <c r="AZ145" i="3"/>
  <c r="BM163" i="3"/>
  <c r="BK163" i="3"/>
  <c r="BI163" i="3"/>
  <c r="BG163" i="3"/>
  <c r="BE163" i="3"/>
  <c r="BC163" i="3"/>
  <c r="BA163" i="3"/>
  <c r="BN163" i="3"/>
  <c r="BL163" i="3"/>
  <c r="BJ163" i="3"/>
  <c r="BH163" i="3"/>
  <c r="BF163" i="3"/>
  <c r="BD163" i="3"/>
  <c r="BB163" i="3"/>
  <c r="AZ163" i="3"/>
  <c r="BM156" i="3"/>
  <c r="BK156" i="3"/>
  <c r="BI156" i="3"/>
  <c r="BG156" i="3"/>
  <c r="BE156" i="3"/>
  <c r="BC156" i="3"/>
  <c r="BA156" i="3"/>
  <c r="BN156" i="3"/>
  <c r="BL156" i="3"/>
  <c r="BJ156" i="3"/>
  <c r="BH156" i="3"/>
  <c r="BF156" i="3"/>
  <c r="BD156" i="3"/>
  <c r="BB156" i="3"/>
  <c r="AZ156" i="3"/>
  <c r="BM144" i="3"/>
  <c r="BK144" i="3"/>
  <c r="BI144" i="3"/>
  <c r="BG144" i="3"/>
  <c r="BE144" i="3"/>
  <c r="BC144" i="3"/>
  <c r="BA144" i="3"/>
  <c r="BN144" i="3"/>
  <c r="BL144" i="3"/>
  <c r="BJ144" i="3"/>
  <c r="BH144" i="3"/>
  <c r="BF144" i="3"/>
  <c r="BD144" i="3"/>
  <c r="BB144" i="3"/>
  <c r="AZ144" i="3"/>
  <c r="BM138" i="3"/>
  <c r="BK138" i="3"/>
  <c r="BI138" i="3"/>
  <c r="BG138" i="3"/>
  <c r="BE138" i="3"/>
  <c r="BC138" i="3"/>
  <c r="BA138" i="3"/>
  <c r="BN138" i="3"/>
  <c r="BL138" i="3"/>
  <c r="BJ138" i="3"/>
  <c r="BH138" i="3"/>
  <c r="BF138" i="3"/>
  <c r="BD138" i="3"/>
  <c r="BB138" i="3"/>
  <c r="AZ138" i="3"/>
  <c r="BM151" i="3"/>
  <c r="BK151" i="3"/>
  <c r="BI151" i="3"/>
  <c r="BG151" i="3"/>
  <c r="BE151" i="3"/>
  <c r="BC151" i="3"/>
  <c r="BA151" i="3"/>
  <c r="BN151" i="3"/>
  <c r="BL151" i="3"/>
  <c r="BJ151" i="3"/>
  <c r="BH151" i="3"/>
  <c r="BF151" i="3"/>
  <c r="BD151" i="3"/>
  <c r="BB151" i="3"/>
  <c r="AZ151" i="3"/>
  <c r="BM141" i="3"/>
  <c r="BK141" i="3"/>
  <c r="BI141" i="3"/>
  <c r="BG141" i="3"/>
  <c r="BE141" i="3"/>
  <c r="BC141" i="3"/>
  <c r="BA141" i="3"/>
  <c r="BN141" i="3"/>
  <c r="BL141" i="3"/>
  <c r="BJ141" i="3"/>
  <c r="BH141" i="3"/>
  <c r="BF141" i="3"/>
  <c r="BD141" i="3"/>
  <c r="BB141" i="3"/>
  <c r="AZ141" i="3"/>
  <c r="BM152" i="3"/>
  <c r="BK152" i="3"/>
  <c r="BI152" i="3"/>
  <c r="BG152" i="3"/>
  <c r="BE152" i="3"/>
  <c r="BC152" i="3"/>
  <c r="BA152" i="3"/>
  <c r="BN152" i="3"/>
  <c r="BL152" i="3"/>
  <c r="BJ152" i="3"/>
  <c r="BH152" i="3"/>
  <c r="BF152" i="3"/>
  <c r="BD152" i="3"/>
  <c r="BB152" i="3"/>
  <c r="AZ152" i="3"/>
  <c r="BM158" i="3"/>
  <c r="BN158" i="3"/>
  <c r="BK158" i="3"/>
  <c r="BI158" i="3"/>
  <c r="BG158" i="3"/>
  <c r="BE158" i="3"/>
  <c r="BC158" i="3"/>
  <c r="BA158" i="3"/>
  <c r="BL158" i="3"/>
  <c r="BJ158" i="3"/>
  <c r="BH158" i="3"/>
  <c r="BF158" i="3"/>
  <c r="BD158" i="3"/>
  <c r="BB158" i="3"/>
  <c r="AZ158" i="3"/>
  <c r="BM162" i="3"/>
  <c r="BK162" i="3"/>
  <c r="BI162" i="3"/>
  <c r="BG162" i="3"/>
  <c r="BE162" i="3"/>
  <c r="BC162" i="3"/>
  <c r="BA162" i="3"/>
  <c r="BN162" i="3"/>
  <c r="BL162" i="3"/>
  <c r="BJ162" i="3"/>
  <c r="BH162" i="3"/>
  <c r="BF162" i="3"/>
  <c r="BD162" i="3"/>
  <c r="BB162" i="3"/>
  <c r="AZ162" i="3"/>
  <c r="BM139" i="3"/>
  <c r="BK139" i="3"/>
  <c r="BI139" i="3"/>
  <c r="BG139" i="3"/>
  <c r="BE139" i="3"/>
  <c r="BC139" i="3"/>
  <c r="BA139" i="3"/>
  <c r="BN139" i="3"/>
  <c r="BL139" i="3"/>
  <c r="BJ139" i="3"/>
  <c r="BH139" i="3"/>
  <c r="BF139" i="3"/>
  <c r="BD139" i="3"/>
  <c r="BB139" i="3"/>
  <c r="AZ139" i="3"/>
  <c r="BM149" i="3"/>
  <c r="BK149" i="3"/>
  <c r="BI149" i="3"/>
  <c r="BG149" i="3"/>
  <c r="BE149" i="3"/>
  <c r="BC149" i="3"/>
  <c r="BA149" i="3"/>
  <c r="BN149" i="3"/>
  <c r="BL149" i="3"/>
  <c r="BJ149" i="3"/>
  <c r="BH149" i="3"/>
  <c r="BF149" i="3"/>
  <c r="BD149" i="3"/>
  <c r="BB149" i="3"/>
  <c r="AZ149" i="3"/>
  <c r="BM167" i="3"/>
  <c r="BK167" i="3"/>
  <c r="BI167" i="3"/>
  <c r="BG167" i="3"/>
  <c r="BE167" i="3"/>
  <c r="BC167" i="3"/>
  <c r="BA167" i="3"/>
  <c r="BN167" i="3"/>
  <c r="BL167" i="3"/>
  <c r="BJ167" i="3"/>
  <c r="BH167" i="3"/>
  <c r="BF167" i="3"/>
  <c r="BD167" i="3"/>
  <c r="BB167" i="3"/>
  <c r="AZ167" i="3"/>
  <c r="BM157" i="3"/>
  <c r="BK157" i="3"/>
  <c r="BI157" i="3"/>
  <c r="BG157" i="3"/>
  <c r="BE157" i="3"/>
  <c r="BC157" i="3"/>
  <c r="BA157" i="3"/>
  <c r="BN157" i="3"/>
  <c r="BL157" i="3"/>
  <c r="BJ157" i="3"/>
  <c r="BH157" i="3"/>
  <c r="BF157" i="3"/>
  <c r="BD157" i="3"/>
  <c r="BB157" i="3"/>
  <c r="AZ157" i="3"/>
  <c r="BM173" i="3"/>
  <c r="BK173" i="3"/>
  <c r="BI173" i="3"/>
  <c r="BG173" i="3"/>
  <c r="BE173" i="3"/>
  <c r="BC173" i="3"/>
  <c r="BA173" i="3"/>
  <c r="BN173" i="3"/>
  <c r="BL173" i="3"/>
  <c r="BJ173" i="3"/>
  <c r="BH173" i="3"/>
  <c r="BF173" i="3"/>
  <c r="BD173" i="3"/>
  <c r="BB173" i="3"/>
  <c r="AZ173" i="3"/>
  <c r="BM165" i="3"/>
  <c r="BK165" i="3"/>
  <c r="BI165" i="3"/>
  <c r="BG165" i="3"/>
  <c r="BE165" i="3"/>
  <c r="BC165" i="3"/>
  <c r="BA165" i="3"/>
  <c r="BN165" i="3"/>
  <c r="BL165" i="3"/>
  <c r="BJ165" i="3"/>
  <c r="BH165" i="3"/>
  <c r="BF165" i="3"/>
  <c r="BD165" i="3"/>
  <c r="BB165" i="3"/>
  <c r="AZ165" i="3"/>
  <c r="BM160" i="3"/>
  <c r="BK160" i="3"/>
  <c r="BI160" i="3"/>
  <c r="BG160" i="3"/>
  <c r="BE160" i="3"/>
  <c r="BC160" i="3"/>
  <c r="BA160" i="3"/>
  <c r="BN160" i="3"/>
  <c r="BL160" i="3"/>
  <c r="BJ160" i="3"/>
  <c r="BH160" i="3"/>
  <c r="BF160" i="3"/>
  <c r="BD160" i="3"/>
  <c r="BB160" i="3"/>
  <c r="AZ160" i="3"/>
  <c r="BM136" i="3"/>
  <c r="BK136" i="3"/>
  <c r="BI136" i="3"/>
  <c r="BG136" i="3"/>
  <c r="BE136" i="3"/>
  <c r="BC136" i="3"/>
  <c r="BA136" i="3"/>
  <c r="BN136" i="3"/>
  <c r="BL136" i="3"/>
  <c r="BJ136" i="3"/>
  <c r="BH136" i="3"/>
  <c r="BF136" i="3"/>
  <c r="BD136" i="3"/>
  <c r="BB136" i="3"/>
  <c r="AZ136" i="3"/>
  <c r="BM164" i="3"/>
  <c r="BK164" i="3"/>
  <c r="BI164" i="3"/>
  <c r="BG164" i="3"/>
  <c r="BE164" i="3"/>
  <c r="BC164" i="3"/>
  <c r="BA164" i="3"/>
  <c r="BN164" i="3"/>
  <c r="BL164" i="3"/>
  <c r="BJ164" i="3"/>
  <c r="BH164" i="3"/>
  <c r="BF164" i="3"/>
  <c r="BD164" i="3"/>
  <c r="BB164" i="3"/>
  <c r="AZ164" i="3"/>
  <c r="BM137" i="3"/>
  <c r="BK137" i="3"/>
  <c r="BI137" i="3"/>
  <c r="BG137" i="3"/>
  <c r="BE137" i="3"/>
  <c r="BC137" i="3"/>
  <c r="BA137" i="3"/>
  <c r="BN137" i="3"/>
  <c r="BL137" i="3"/>
  <c r="BJ137" i="3"/>
  <c r="BH137" i="3"/>
  <c r="BF137" i="3"/>
  <c r="BD137" i="3"/>
  <c r="BB137" i="3"/>
  <c r="AZ137" i="3"/>
  <c r="BM154" i="3"/>
  <c r="BK154" i="3"/>
  <c r="BI154" i="3"/>
  <c r="BG154" i="3"/>
  <c r="BE154" i="3"/>
  <c r="BC154" i="3"/>
  <c r="BA154" i="3"/>
  <c r="BN154" i="3"/>
  <c r="BL154" i="3"/>
  <c r="BJ154" i="3"/>
  <c r="BH154" i="3"/>
  <c r="BF154" i="3"/>
  <c r="BD154" i="3"/>
  <c r="BB154" i="3"/>
  <c r="AZ154" i="3"/>
  <c r="BM161" i="3"/>
  <c r="BK161" i="3"/>
  <c r="BI161" i="3"/>
  <c r="BG161" i="3"/>
  <c r="BE161" i="3"/>
  <c r="BC161" i="3"/>
  <c r="BA161" i="3"/>
  <c r="BN161" i="3"/>
  <c r="BL161" i="3"/>
  <c r="BJ161" i="3"/>
  <c r="BH161" i="3"/>
  <c r="BF161" i="3"/>
  <c r="BD161" i="3"/>
  <c r="BB161" i="3"/>
  <c r="AZ161" i="3"/>
  <c r="BM153" i="3"/>
  <c r="BK153" i="3"/>
  <c r="BI153" i="3"/>
  <c r="BG153" i="3"/>
  <c r="BE153" i="3"/>
  <c r="BC153" i="3"/>
  <c r="BA153" i="3"/>
  <c r="BN153" i="3"/>
  <c r="BL153" i="3"/>
  <c r="BJ153" i="3"/>
  <c r="BH153" i="3"/>
  <c r="BF153" i="3"/>
  <c r="BD153" i="3"/>
  <c r="BB153" i="3"/>
  <c r="AZ153" i="3"/>
  <c r="BM171" i="3"/>
  <c r="BK171" i="3"/>
  <c r="BI171" i="3"/>
  <c r="BG171" i="3"/>
  <c r="BE171" i="3"/>
  <c r="BC171" i="3"/>
  <c r="BA171" i="3"/>
  <c r="BN171" i="3"/>
  <c r="BL171" i="3"/>
  <c r="BJ171" i="3"/>
  <c r="BH171" i="3"/>
  <c r="BF171" i="3"/>
  <c r="BD171" i="3"/>
  <c r="BB171" i="3"/>
  <c r="AZ171" i="3"/>
  <c r="BM172" i="3"/>
  <c r="BK172" i="3"/>
  <c r="BI172" i="3"/>
  <c r="BG172" i="3"/>
  <c r="BE172" i="3"/>
  <c r="BC172" i="3"/>
  <c r="BA172" i="3"/>
  <c r="BN172" i="3"/>
  <c r="BL172" i="3"/>
  <c r="BJ172" i="3"/>
  <c r="BH172" i="3"/>
  <c r="BF172" i="3"/>
  <c r="BD172" i="3"/>
  <c r="BB172" i="3"/>
  <c r="AZ172" i="3"/>
  <c r="BM142" i="3"/>
  <c r="BK142" i="3"/>
  <c r="BI142" i="3"/>
  <c r="BG142" i="3"/>
  <c r="BE142" i="3"/>
  <c r="BC142" i="3"/>
  <c r="BA142" i="3"/>
  <c r="BN142" i="3"/>
  <c r="BL142" i="3"/>
  <c r="BJ142" i="3"/>
  <c r="BH142" i="3"/>
  <c r="BF142" i="3"/>
  <c r="BD142" i="3"/>
  <c r="BB142" i="3"/>
  <c r="AZ142" i="3"/>
  <c r="BM175" i="3"/>
  <c r="BK175" i="3"/>
  <c r="BI175" i="3"/>
  <c r="BG175" i="3"/>
  <c r="BE175" i="3"/>
  <c r="BC175" i="3"/>
  <c r="BA175" i="3"/>
  <c r="BN175" i="3"/>
  <c r="BL175" i="3"/>
  <c r="BJ175" i="3"/>
  <c r="BH175" i="3"/>
  <c r="BF175" i="3"/>
  <c r="BD175" i="3"/>
  <c r="BB175" i="3"/>
  <c r="AZ175" i="3"/>
  <c r="BM147" i="3"/>
  <c r="BK147" i="3"/>
  <c r="BI147" i="3"/>
  <c r="BG147" i="3"/>
  <c r="BE147" i="3"/>
  <c r="BC147" i="3"/>
  <c r="BA147" i="3"/>
  <c r="BN147" i="3"/>
  <c r="BL147" i="3"/>
  <c r="BJ147" i="3"/>
  <c r="BH147" i="3"/>
  <c r="BF147" i="3"/>
  <c r="BD147" i="3"/>
  <c r="BB147" i="3"/>
  <c r="AZ147" i="3"/>
  <c r="BM159" i="3"/>
  <c r="BK159" i="3"/>
  <c r="BI159" i="3"/>
  <c r="BG159" i="3"/>
  <c r="BE159" i="3"/>
  <c r="BC159" i="3"/>
  <c r="BA159" i="3"/>
  <c r="BN159" i="3"/>
  <c r="BL159" i="3"/>
  <c r="BJ159" i="3"/>
  <c r="BH159" i="3"/>
  <c r="BF159" i="3"/>
  <c r="BD159" i="3"/>
  <c r="BB159" i="3"/>
  <c r="AZ159" i="3"/>
  <c r="BM170" i="3"/>
  <c r="BK170" i="3"/>
  <c r="BI170" i="3"/>
  <c r="BG170" i="3"/>
  <c r="BE170" i="3"/>
  <c r="BC170" i="3"/>
  <c r="BA170" i="3"/>
  <c r="BN170" i="3"/>
  <c r="BL170" i="3"/>
  <c r="BJ170" i="3"/>
  <c r="BH170" i="3"/>
  <c r="BF170" i="3"/>
  <c r="BD170" i="3"/>
  <c r="BB170" i="3"/>
  <c r="AZ170" i="3"/>
  <c r="BM174" i="3"/>
  <c r="BK174" i="3"/>
  <c r="BI174" i="3"/>
  <c r="BG174" i="3"/>
  <c r="BE174" i="3"/>
  <c r="BC174" i="3"/>
  <c r="BA174" i="3"/>
  <c r="BN174" i="3"/>
  <c r="BL174" i="3"/>
  <c r="BJ174" i="3"/>
  <c r="BH174" i="3"/>
  <c r="BF174" i="3"/>
  <c r="BD174" i="3"/>
  <c r="BB174" i="3"/>
  <c r="AZ174" i="3"/>
  <c r="M367" i="3"/>
  <c r="M486" i="3"/>
  <c r="E385" i="3"/>
  <c r="E388" i="3"/>
  <c r="E395" i="3"/>
  <c r="F385" i="3"/>
  <c r="F388" i="3"/>
  <c r="F395" i="3"/>
  <c r="G385" i="3"/>
  <c r="G388" i="3"/>
  <c r="G395" i="3"/>
  <c r="R374" i="3"/>
  <c r="Q349" i="3"/>
  <c r="L349" i="3"/>
  <c r="H349" i="3"/>
  <c r="L374" i="3"/>
  <c r="Q375" i="3"/>
  <c r="J349" i="3"/>
  <c r="R349" i="3"/>
  <c r="R372" i="3"/>
  <c r="K349" i="3"/>
  <c r="K375" i="3"/>
  <c r="L375" i="3"/>
  <c r="R375" i="3"/>
  <c r="I374" i="3"/>
  <c r="R385" i="3"/>
  <c r="R388" i="3"/>
  <c r="R395" i="3"/>
  <c r="M385" i="3"/>
  <c r="M388" i="3"/>
  <c r="M395" i="3"/>
  <c r="I385" i="3"/>
  <c r="I388" i="3"/>
  <c r="I395" i="3"/>
  <c r="Q384" i="3"/>
  <c r="Q387" i="3"/>
  <c r="H385" i="3"/>
  <c r="H388" i="3"/>
  <c r="H395" i="3"/>
  <c r="Q385" i="3"/>
  <c r="Q388" i="3"/>
  <c r="Q395" i="3"/>
  <c r="L384" i="3"/>
  <c r="L387" i="3"/>
  <c r="L385" i="3"/>
  <c r="L388" i="3"/>
  <c r="L395" i="3"/>
  <c r="N385" i="3"/>
  <c r="N388" i="3"/>
  <c r="N395" i="3"/>
  <c r="O385" i="3"/>
  <c r="O388" i="3"/>
  <c r="O395" i="3"/>
  <c r="P385" i="3"/>
  <c r="P388" i="3"/>
  <c r="P395" i="3"/>
  <c r="I384" i="3"/>
  <c r="I387" i="3"/>
  <c r="J385" i="3"/>
  <c r="J388" i="3"/>
  <c r="J395" i="3"/>
  <c r="J384" i="3"/>
  <c r="J387" i="3"/>
  <c r="AG363" i="3"/>
  <c r="AG345" i="3"/>
  <c r="M349" i="3"/>
  <c r="J367" i="3"/>
  <c r="E375" i="3"/>
  <c r="J375" i="3"/>
  <c r="F364" i="3"/>
  <c r="F374" i="3"/>
  <c r="G364" i="3"/>
  <c r="K372" i="3"/>
  <c r="H367" i="3"/>
  <c r="H486" i="3"/>
  <c r="F375" i="3"/>
  <c r="O349" i="3"/>
  <c r="E364" i="3"/>
  <c r="E374" i="3"/>
  <c r="G374" i="3"/>
  <c r="Q367" i="3"/>
  <c r="O375" i="3"/>
  <c r="I372" i="3"/>
  <c r="P367" i="3"/>
  <c r="L372" i="3"/>
  <c r="F349" i="3"/>
  <c r="N349" i="3"/>
  <c r="N372" i="3"/>
  <c r="O367" i="3"/>
  <c r="O486" i="3"/>
  <c r="C188" i="3"/>
  <c r="F192" i="3"/>
  <c r="J192" i="3"/>
  <c r="I192" i="3"/>
  <c r="C187" i="3"/>
  <c r="H192" i="3"/>
  <c r="G192" i="3"/>
  <c r="E192" i="3"/>
  <c r="P372" i="3"/>
  <c r="P486" i="3"/>
  <c r="Q372" i="3"/>
  <c r="Q486" i="3"/>
  <c r="J372" i="3"/>
  <c r="J486" i="3"/>
  <c r="AZ87" i="3"/>
  <c r="BA87" i="3"/>
  <c r="BB87" i="3"/>
  <c r="M372" i="3"/>
  <c r="M463" i="3"/>
  <c r="F191" i="3"/>
  <c r="E191" i="3"/>
  <c r="G191" i="3"/>
  <c r="G367" i="3"/>
  <c r="R384" i="3"/>
  <c r="R387" i="3"/>
  <c r="H372" i="3"/>
  <c r="H463" i="3"/>
  <c r="P384" i="3"/>
  <c r="P387" i="3"/>
  <c r="O384" i="3"/>
  <c r="O387" i="3"/>
  <c r="K384" i="3"/>
  <c r="K387" i="3"/>
  <c r="N384" i="3"/>
  <c r="N387" i="3"/>
  <c r="H384" i="3"/>
  <c r="H387" i="3"/>
  <c r="M384" i="3"/>
  <c r="M387" i="3"/>
  <c r="J463" i="3"/>
  <c r="L463" i="3"/>
  <c r="P463" i="3"/>
  <c r="Q463" i="3"/>
  <c r="K463" i="3"/>
  <c r="N463" i="3"/>
  <c r="R463" i="3"/>
  <c r="I463" i="3"/>
  <c r="AG364" i="3"/>
  <c r="AG365" i="3"/>
  <c r="AG366" i="3"/>
  <c r="AG373" i="3"/>
  <c r="AG346" i="3"/>
  <c r="AG347" i="3"/>
  <c r="AG348" i="3"/>
  <c r="F367" i="3"/>
  <c r="E367" i="3"/>
  <c r="H191" i="3"/>
  <c r="I191" i="3"/>
  <c r="J191" i="3"/>
  <c r="O372" i="3"/>
  <c r="G375" i="3"/>
  <c r="C189" i="3"/>
  <c r="C192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2" i="3"/>
  <c r="F486" i="3"/>
  <c r="G372" i="3"/>
  <c r="G486" i="3"/>
  <c r="E372" i="3"/>
  <c r="E486" i="3"/>
  <c r="M482" i="3"/>
  <c r="AZ89" i="3"/>
  <c r="BC87" i="3"/>
  <c r="BD87" i="3"/>
  <c r="BE87" i="3"/>
  <c r="H482" i="3"/>
  <c r="G384" i="3"/>
  <c r="G387" i="3"/>
  <c r="F384" i="3"/>
  <c r="F387" i="3"/>
  <c r="E384" i="3"/>
  <c r="E387" i="3"/>
  <c r="G463" i="3"/>
  <c r="AG385" i="3"/>
  <c r="AG388" i="3"/>
  <c r="AG395" i="3"/>
  <c r="AG506" i="3"/>
  <c r="F463" i="3"/>
  <c r="I482" i="3"/>
  <c r="R482" i="3"/>
  <c r="N482" i="3"/>
  <c r="Q482" i="3"/>
  <c r="P482" i="3"/>
  <c r="L482" i="3"/>
  <c r="J482" i="3"/>
  <c r="O463" i="3"/>
  <c r="E463" i="3"/>
  <c r="K482" i="3"/>
  <c r="AG374" i="3"/>
  <c r="AG367" i="3"/>
  <c r="AG486" i="3"/>
  <c r="AG349" i="3"/>
  <c r="AG371" i="3"/>
  <c r="AG384" i="3"/>
  <c r="AG387" i="3"/>
  <c r="AG375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O482" i="3"/>
  <c r="AG372" i="3"/>
  <c r="AG434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G87" i="3"/>
  <c r="AZ85" i="3"/>
  <c r="AG463" i="3"/>
  <c r="E309" i="3"/>
  <c r="E310" i="3"/>
  <c r="AZ88" i="3"/>
  <c r="BH87" i="3"/>
  <c r="BI87" i="3"/>
  <c r="BJ87" i="3"/>
  <c r="BK87" i="3"/>
  <c r="BL87" i="3"/>
  <c r="BM87" i="3"/>
  <c r="BN87" i="3"/>
  <c r="BA85" i="3"/>
  <c r="E311" i="3"/>
  <c r="AG459" i="3"/>
  <c r="AG482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S234" i="3"/>
  <c r="BB85" i="3"/>
  <c r="BC85" i="3"/>
  <c r="E320" i="3"/>
  <c r="F311" i="3"/>
  <c r="G309" i="3"/>
  <c r="G310" i="3"/>
  <c r="T221" i="3"/>
  <c r="T234" i="3"/>
  <c r="T222" i="3"/>
  <c r="T243" i="3"/>
  <c r="S235" i="3"/>
  <c r="V221" i="3"/>
  <c r="V234" i="3"/>
  <c r="V222" i="3"/>
  <c r="V243" i="3"/>
  <c r="U222" i="3"/>
  <c r="U243" i="3"/>
  <c r="U221" i="3"/>
  <c r="U234" i="3"/>
  <c r="BD85" i="3"/>
  <c r="BE85" i="3"/>
  <c r="F320" i="3"/>
  <c r="H309" i="3"/>
  <c r="H310" i="3"/>
  <c r="G466" i="3"/>
  <c r="G311" i="3"/>
  <c r="T235" i="3"/>
  <c r="U235" i="3"/>
  <c r="X222" i="3"/>
  <c r="X243" i="3"/>
  <c r="X221" i="3"/>
  <c r="X234" i="3"/>
  <c r="BF85" i="3"/>
  <c r="W222" i="3"/>
  <c r="W243" i="3"/>
  <c r="W221" i="3"/>
  <c r="W234" i="3"/>
  <c r="V235" i="3"/>
  <c r="G320" i="3"/>
  <c r="H311" i="3"/>
  <c r="H466" i="3"/>
  <c r="H459" i="3"/>
  <c r="I309" i="3"/>
  <c r="I310" i="3"/>
  <c r="H71" i="3"/>
  <c r="X235" i="3"/>
  <c r="Y222" i="3"/>
  <c r="Y243" i="3"/>
  <c r="Y221" i="3"/>
  <c r="Y234" i="3"/>
  <c r="BG85" i="3"/>
  <c r="W235" i="3"/>
  <c r="E402" i="3"/>
  <c r="H320" i="3"/>
  <c r="J309" i="3"/>
  <c r="J310" i="3"/>
  <c r="I466" i="3"/>
  <c r="I459" i="3"/>
  <c r="I311" i="3"/>
  <c r="I71" i="3"/>
  <c r="H73" i="3"/>
  <c r="H72" i="3"/>
  <c r="Y235" i="3"/>
  <c r="Z222" i="3"/>
  <c r="Z243" i="3"/>
  <c r="Z221" i="3"/>
  <c r="Z234" i="3"/>
  <c r="BH85" i="3"/>
  <c r="I320" i="3"/>
  <c r="J311" i="3"/>
  <c r="J466" i="3"/>
  <c r="J459" i="3"/>
  <c r="L309" i="3"/>
  <c r="L310" i="3"/>
  <c r="K309" i="3"/>
  <c r="K310" i="3"/>
  <c r="F402" i="3"/>
  <c r="J71" i="3"/>
  <c r="I72" i="3"/>
  <c r="Z235" i="3"/>
  <c r="AA222" i="3"/>
  <c r="AA243" i="3"/>
  <c r="AA221" i="3"/>
  <c r="AA234" i="3"/>
  <c r="BI85" i="3"/>
  <c r="J320" i="3"/>
  <c r="L311" i="3"/>
  <c r="L71" i="3"/>
  <c r="M309" i="3"/>
  <c r="M310" i="3"/>
  <c r="L466" i="3"/>
  <c r="L459" i="3"/>
  <c r="K466" i="3"/>
  <c r="K459" i="3"/>
  <c r="K311" i="3"/>
  <c r="K71" i="3"/>
  <c r="J72" i="3"/>
  <c r="G402" i="3"/>
  <c r="AA235" i="3"/>
  <c r="AB222" i="3"/>
  <c r="AB243" i="3"/>
  <c r="AB221" i="3"/>
  <c r="AB234" i="3"/>
  <c r="BJ85" i="3"/>
  <c r="L320" i="3"/>
  <c r="K320" i="3"/>
  <c r="M311" i="3"/>
  <c r="M466" i="3"/>
  <c r="M459" i="3"/>
  <c r="N309" i="3"/>
  <c r="N310" i="3"/>
  <c r="O309" i="3"/>
  <c r="O310" i="3"/>
  <c r="M71" i="3"/>
  <c r="K72" i="3"/>
  <c r="AB235" i="3"/>
  <c r="AC222" i="3"/>
  <c r="AC243" i="3"/>
  <c r="AC221" i="3"/>
  <c r="AC234" i="3"/>
  <c r="BK85" i="3"/>
  <c r="M320" i="3"/>
  <c r="N311" i="3"/>
  <c r="N466" i="3"/>
  <c r="N459" i="3"/>
  <c r="N71" i="3"/>
  <c r="O466" i="3"/>
  <c r="O459" i="3"/>
  <c r="O311" i="3"/>
  <c r="O71" i="3"/>
  <c r="P309" i="3"/>
  <c r="P310" i="3"/>
  <c r="L72" i="3"/>
  <c r="N320" i="3"/>
  <c r="AC235" i="3"/>
  <c r="AD221" i="3"/>
  <c r="AD234" i="3"/>
  <c r="AD222" i="3"/>
  <c r="AD243" i="3"/>
  <c r="BL85" i="3"/>
  <c r="O320" i="3"/>
  <c r="S242" i="3"/>
  <c r="S223" i="3"/>
  <c r="P466" i="3"/>
  <c r="P459" i="3"/>
  <c r="P311" i="3"/>
  <c r="P71" i="3"/>
  <c r="Q309" i="3"/>
  <c r="Q310" i="3"/>
  <c r="M72" i="3"/>
  <c r="AE222" i="3"/>
  <c r="AE243" i="3"/>
  <c r="AE221" i="3"/>
  <c r="AE234" i="3"/>
  <c r="BM85" i="3"/>
  <c r="AD235" i="3"/>
  <c r="S241" i="3"/>
  <c r="S492" i="3"/>
  <c r="S495" i="3"/>
  <c r="P320" i="3"/>
  <c r="T242" i="3"/>
  <c r="T223" i="3"/>
  <c r="S240" i="3"/>
  <c r="S245" i="3"/>
  <c r="S239" i="3"/>
  <c r="S308" i="3"/>
  <c r="S309" i="3"/>
  <c r="S310" i="3"/>
  <c r="Q466" i="3"/>
  <c r="Q459" i="3"/>
  <c r="Q311" i="3"/>
  <c r="Q71" i="3"/>
  <c r="R309" i="3"/>
  <c r="N72" i="3"/>
  <c r="S311" i="3"/>
  <c r="AE235" i="3"/>
  <c r="AF222" i="3"/>
  <c r="AF243" i="3"/>
  <c r="AF221" i="3"/>
  <c r="AF234" i="3"/>
  <c r="BN85" i="3"/>
  <c r="S508" i="3"/>
  <c r="T241" i="3"/>
  <c r="T492" i="3"/>
  <c r="T495" i="3"/>
  <c r="Q320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89" i="3"/>
  <c r="S392" i="3"/>
  <c r="S71" i="3"/>
  <c r="S505" i="3"/>
  <c r="S529" i="3"/>
  <c r="S320" i="3"/>
  <c r="T311" i="3"/>
  <c r="S379" i="3"/>
  <c r="AF235" i="3"/>
  <c r="AG222" i="3"/>
  <c r="AG243" i="3"/>
  <c r="AG221" i="3"/>
  <c r="AG234" i="3"/>
  <c r="T508" i="3"/>
  <c r="U241" i="3"/>
  <c r="U492" i="3"/>
  <c r="U495" i="3"/>
  <c r="S382" i="3"/>
  <c r="T244" i="3"/>
  <c r="S469" i="3"/>
  <c r="S472" i="3"/>
  <c r="S490" i="3"/>
  <c r="S498" i="3"/>
  <c r="S436" i="3"/>
  <c r="V242" i="3"/>
  <c r="V223" i="3"/>
  <c r="U240" i="3"/>
  <c r="U245" i="3"/>
  <c r="U239" i="3"/>
  <c r="U308" i="3"/>
  <c r="U309" i="3"/>
  <c r="U310" i="3"/>
  <c r="R466" i="3"/>
  <c r="R459" i="3"/>
  <c r="R311" i="3"/>
  <c r="P72" i="3"/>
  <c r="T246" i="3"/>
  <c r="T389" i="3"/>
  <c r="T392" i="3"/>
  <c r="T71" i="3"/>
  <c r="T320" i="3"/>
  <c r="T505" i="3"/>
  <c r="T529" i="3"/>
  <c r="U311" i="3"/>
  <c r="AG235" i="3"/>
  <c r="U508" i="3"/>
  <c r="V241" i="3"/>
  <c r="V492" i="3"/>
  <c r="V495" i="3"/>
  <c r="S514" i="3"/>
  <c r="R320" i="3"/>
  <c r="S394" i="3"/>
  <c r="S444" i="3"/>
  <c r="S446" i="3"/>
  <c r="S443" i="3"/>
  <c r="U244" i="3"/>
  <c r="T469" i="3"/>
  <c r="T472" i="3"/>
  <c r="T490" i="3"/>
  <c r="T498" i="3"/>
  <c r="T436" i="3"/>
  <c r="W223" i="3"/>
  <c r="W242" i="3"/>
  <c r="V308" i="3"/>
  <c r="V309" i="3"/>
  <c r="V310" i="3"/>
  <c r="V240" i="3"/>
  <c r="V245" i="3"/>
  <c r="V239" i="3"/>
  <c r="U505" i="3"/>
  <c r="U529" i="3"/>
  <c r="T379" i="3"/>
  <c r="T382" i="3"/>
  <c r="T394" i="3"/>
  <c r="T473" i="3"/>
  <c r="Q72" i="3"/>
  <c r="U246" i="3"/>
  <c r="U379" i="3"/>
  <c r="U382" i="3"/>
  <c r="U71" i="3"/>
  <c r="U320" i="3"/>
  <c r="V311" i="3"/>
  <c r="V508" i="3"/>
  <c r="W241" i="3"/>
  <c r="W492" i="3"/>
  <c r="W495" i="3"/>
  <c r="S396" i="3"/>
  <c r="S513" i="3"/>
  <c r="S512" i="3"/>
  <c r="V244" i="3"/>
  <c r="T443" i="3"/>
  <c r="T444" i="3"/>
  <c r="T446" i="3"/>
  <c r="U469" i="3"/>
  <c r="U472" i="3"/>
  <c r="U490" i="3"/>
  <c r="U498" i="3"/>
  <c r="U436" i="3"/>
  <c r="X242" i="3"/>
  <c r="X223" i="3"/>
  <c r="W308" i="3"/>
  <c r="W309" i="3"/>
  <c r="W310" i="3"/>
  <c r="W240" i="3"/>
  <c r="W245" i="3"/>
  <c r="W239" i="3"/>
  <c r="U389" i="3"/>
  <c r="U392" i="3"/>
  <c r="U394" i="3"/>
  <c r="R72" i="3"/>
  <c r="V246" i="3"/>
  <c r="V389" i="3"/>
  <c r="V392" i="3"/>
  <c r="V71" i="3"/>
  <c r="V320" i="3"/>
  <c r="W311" i="3"/>
  <c r="T396" i="3"/>
  <c r="T513" i="3"/>
  <c r="V505" i="3"/>
  <c r="V529" i="3"/>
  <c r="S473" i="3"/>
  <c r="S467" i="3"/>
  <c r="S475" i="3"/>
  <c r="W508" i="3"/>
  <c r="X241" i="3"/>
  <c r="X492" i="3"/>
  <c r="X495" i="3"/>
  <c r="U514" i="3"/>
  <c r="T467" i="3"/>
  <c r="T475" i="3"/>
  <c r="T514" i="3"/>
  <c r="U443" i="3"/>
  <c r="U444" i="3"/>
  <c r="U446" i="3"/>
  <c r="W244" i="3"/>
  <c r="V469" i="3"/>
  <c r="V472" i="3"/>
  <c r="V490" i="3"/>
  <c r="V498" i="3"/>
  <c r="V436" i="3"/>
  <c r="X308" i="3"/>
  <c r="X309" i="3"/>
  <c r="X310" i="3"/>
  <c r="X240" i="3"/>
  <c r="X245" i="3"/>
  <c r="X239" i="3"/>
  <c r="Y223" i="3"/>
  <c r="Y242" i="3"/>
  <c r="V379" i="3"/>
  <c r="V382" i="3"/>
  <c r="W246" i="3"/>
  <c r="W379" i="3"/>
  <c r="W382" i="3"/>
  <c r="W71" i="3"/>
  <c r="S72" i="3"/>
  <c r="X311" i="3"/>
  <c r="W320" i="3"/>
  <c r="T512" i="3"/>
  <c r="W505" i="3"/>
  <c r="W529" i="3"/>
  <c r="X508" i="3"/>
  <c r="Y241" i="3"/>
  <c r="Y492" i="3"/>
  <c r="Y495" i="3"/>
  <c r="U473" i="3"/>
  <c r="U467" i="3"/>
  <c r="U475" i="3"/>
  <c r="U396" i="3"/>
  <c r="U513" i="3"/>
  <c r="U512" i="3"/>
  <c r="V394" i="3"/>
  <c r="X244" i="3"/>
  <c r="V444" i="3"/>
  <c r="V446" i="3"/>
  <c r="V443" i="3"/>
  <c r="V514" i="3"/>
  <c r="W469" i="3"/>
  <c r="W472" i="3"/>
  <c r="W490" i="3"/>
  <c r="W498" i="3"/>
  <c r="W436" i="3"/>
  <c r="Y308" i="3"/>
  <c r="Y309" i="3"/>
  <c r="Y310" i="3"/>
  <c r="Y240" i="3"/>
  <c r="Y245" i="3"/>
  <c r="Y239" i="3"/>
  <c r="Z242" i="3"/>
  <c r="Z223" i="3"/>
  <c r="W389" i="3"/>
  <c r="W392" i="3"/>
  <c r="X246" i="3"/>
  <c r="X389" i="3"/>
  <c r="X392" i="3"/>
  <c r="X71" i="3"/>
  <c r="T72" i="3"/>
  <c r="X320" i="3"/>
  <c r="Y311" i="3"/>
  <c r="X505" i="3"/>
  <c r="X529" i="3"/>
  <c r="Y508" i="3"/>
  <c r="Z241" i="3"/>
  <c r="Z492" i="3"/>
  <c r="Z495" i="3"/>
  <c r="W514" i="3"/>
  <c r="W394" i="3"/>
  <c r="W473" i="3"/>
  <c r="V396" i="3"/>
  <c r="V513" i="3"/>
  <c r="V512" i="3"/>
  <c r="V473" i="3"/>
  <c r="V467" i="3"/>
  <c r="V475" i="3"/>
  <c r="Y244" i="3"/>
  <c r="W444" i="3"/>
  <c r="W446" i="3"/>
  <c r="W443" i="3"/>
  <c r="X490" i="3"/>
  <c r="X498" i="3"/>
  <c r="X469" i="3"/>
  <c r="X472" i="3"/>
  <c r="X436" i="3"/>
  <c r="Z308" i="3"/>
  <c r="Z309" i="3"/>
  <c r="Z310" i="3"/>
  <c r="Z240" i="3"/>
  <c r="Z245" i="3"/>
  <c r="Z239" i="3"/>
  <c r="AA223" i="3"/>
  <c r="AA242" i="3"/>
  <c r="Y505" i="3"/>
  <c r="Y529" i="3"/>
  <c r="X379" i="3"/>
  <c r="X382" i="3"/>
  <c r="X394" i="3"/>
  <c r="X396" i="3"/>
  <c r="X513" i="3"/>
  <c r="Y246" i="3"/>
  <c r="Y389" i="3"/>
  <c r="Y392" i="3"/>
  <c r="Y71" i="3"/>
  <c r="U72" i="3"/>
  <c r="Z311" i="3"/>
  <c r="Y320" i="3"/>
  <c r="Z508" i="3"/>
  <c r="W396" i="3"/>
  <c r="W513" i="3"/>
  <c r="W512" i="3"/>
  <c r="AA241" i="3"/>
  <c r="AA492" i="3"/>
  <c r="AA495" i="3"/>
  <c r="W467" i="3"/>
  <c r="W475" i="3"/>
  <c r="Z244" i="3"/>
  <c r="X443" i="3"/>
  <c r="X444" i="3"/>
  <c r="X446" i="3"/>
  <c r="Y490" i="3"/>
  <c r="Y498" i="3"/>
  <c r="Y469" i="3"/>
  <c r="Y472" i="3"/>
  <c r="Y436" i="3"/>
  <c r="AA308" i="3"/>
  <c r="AA309" i="3"/>
  <c r="AA310" i="3"/>
  <c r="AA240" i="3"/>
  <c r="AA245" i="3"/>
  <c r="AA239" i="3"/>
  <c r="AB242" i="3"/>
  <c r="AB223" i="3"/>
  <c r="Z505" i="3"/>
  <c r="Z529" i="3"/>
  <c r="Y379" i="3"/>
  <c r="Y382" i="3"/>
  <c r="Y394" i="3"/>
  <c r="V72" i="3"/>
  <c r="Z246" i="3"/>
  <c r="Z389" i="3"/>
  <c r="Z392" i="3"/>
  <c r="Z71" i="3"/>
  <c r="AA311" i="3"/>
  <c r="Z320" i="3"/>
  <c r="AA508" i="3"/>
  <c r="AA505" i="3"/>
  <c r="AA529" i="3"/>
  <c r="Y514" i="3"/>
  <c r="AB241" i="3"/>
  <c r="AB492" i="3"/>
  <c r="AB495" i="3"/>
  <c r="X473" i="3"/>
  <c r="X467" i="3"/>
  <c r="X475" i="3"/>
  <c r="X514" i="3"/>
  <c r="X512" i="3"/>
  <c r="AA244" i="3"/>
  <c r="Y444" i="3"/>
  <c r="Y446" i="3"/>
  <c r="Y443" i="3"/>
  <c r="Z490" i="3"/>
  <c r="Z498" i="3"/>
  <c r="Z469" i="3"/>
  <c r="Z472" i="3"/>
  <c r="Z436" i="3"/>
  <c r="AB308" i="3"/>
  <c r="AB309" i="3"/>
  <c r="AB310" i="3"/>
  <c r="AB240" i="3"/>
  <c r="AB245" i="3"/>
  <c r="AB239" i="3"/>
  <c r="AC242" i="3"/>
  <c r="AC223" i="3"/>
  <c r="Z379" i="3"/>
  <c r="Z382" i="3"/>
  <c r="Z394" i="3"/>
  <c r="Z396" i="3"/>
  <c r="Z513" i="3"/>
  <c r="W72" i="3"/>
  <c r="AA246" i="3"/>
  <c r="AA389" i="3"/>
  <c r="AA392" i="3"/>
  <c r="AA71" i="3"/>
  <c r="AA320" i="3"/>
  <c r="AB311" i="3"/>
  <c r="AB508" i="3"/>
  <c r="AB507" i="3"/>
  <c r="AC241" i="3"/>
  <c r="AC492" i="3"/>
  <c r="AC495" i="3"/>
  <c r="Y473" i="3"/>
  <c r="Y467" i="3"/>
  <c r="Y475" i="3"/>
  <c r="Y396" i="3"/>
  <c r="Y513" i="3"/>
  <c r="Y512" i="3"/>
  <c r="AB244" i="3"/>
  <c r="Z443" i="3"/>
  <c r="Z444" i="3"/>
  <c r="AA490" i="3"/>
  <c r="AA498" i="3"/>
  <c r="AA469" i="3"/>
  <c r="AA472" i="3"/>
  <c r="AA436" i="3"/>
  <c r="AC308" i="3"/>
  <c r="AC309" i="3"/>
  <c r="AC310" i="3"/>
  <c r="AC240" i="3"/>
  <c r="AC245" i="3"/>
  <c r="AC239" i="3"/>
  <c r="AD223" i="3"/>
  <c r="AD242" i="3"/>
  <c r="AA379" i="3"/>
  <c r="AA382" i="3"/>
  <c r="AA394" i="3"/>
  <c r="AA473" i="3"/>
  <c r="AB246" i="3"/>
  <c r="AB389" i="3"/>
  <c r="AB392" i="3"/>
  <c r="AB71" i="3"/>
  <c r="X72" i="3"/>
  <c r="AB320" i="3"/>
  <c r="AC311" i="3"/>
  <c r="AC508" i="3"/>
  <c r="AB505" i="3"/>
  <c r="AB529" i="3"/>
  <c r="AD241" i="3"/>
  <c r="AD492" i="3"/>
  <c r="AD495" i="3"/>
  <c r="AA514" i="3"/>
  <c r="Z473" i="3"/>
  <c r="Z467" i="3"/>
  <c r="Z475" i="3"/>
  <c r="AC505" i="3"/>
  <c r="AC529" i="3"/>
  <c r="Z514" i="3"/>
  <c r="Z512" i="3"/>
  <c r="Z446" i="3"/>
  <c r="AC244" i="3"/>
  <c r="AA443" i="3"/>
  <c r="AA444" i="3"/>
  <c r="AA446" i="3"/>
  <c r="AB490" i="3"/>
  <c r="AB498" i="3"/>
  <c r="AB469" i="3"/>
  <c r="AB472" i="3"/>
  <c r="AB436" i="3"/>
  <c r="AB435" i="3"/>
  <c r="AB406" i="3"/>
  <c r="AE242" i="3"/>
  <c r="AE223" i="3"/>
  <c r="AD308" i="3"/>
  <c r="AD309" i="3"/>
  <c r="AD310" i="3"/>
  <c r="AD240" i="3"/>
  <c r="AD245" i="3"/>
  <c r="AD239" i="3"/>
  <c r="AB379" i="3"/>
  <c r="AB382" i="3"/>
  <c r="AB394" i="3"/>
  <c r="Y72" i="3"/>
  <c r="AC246" i="3"/>
  <c r="AC389" i="3"/>
  <c r="AC392" i="3"/>
  <c r="AC71" i="3"/>
  <c r="AA396" i="3"/>
  <c r="AA513" i="3"/>
  <c r="AA512" i="3"/>
  <c r="AD311" i="3"/>
  <c r="AC320" i="3"/>
  <c r="AA467" i="3"/>
  <c r="AA475" i="3"/>
  <c r="AD508" i="3"/>
  <c r="AE241" i="3"/>
  <c r="AE492" i="3"/>
  <c r="AE495" i="3"/>
  <c r="AD505" i="3"/>
  <c r="AD529" i="3"/>
  <c r="AD244" i="3"/>
  <c r="AB443" i="3"/>
  <c r="AB444" i="3"/>
  <c r="AB446" i="3"/>
  <c r="AB514" i="3"/>
  <c r="AC469" i="3"/>
  <c r="AC472" i="3"/>
  <c r="AC490" i="3"/>
  <c r="AC498" i="3"/>
  <c r="AC436" i="3"/>
  <c r="AF242" i="3"/>
  <c r="AF223" i="3"/>
  <c r="AE240" i="3"/>
  <c r="AE245" i="3"/>
  <c r="AE239" i="3"/>
  <c r="AE308" i="3"/>
  <c r="AE309" i="3"/>
  <c r="AE310" i="3"/>
  <c r="AC379" i="3"/>
  <c r="AC382" i="3"/>
  <c r="AC394" i="3"/>
  <c r="AC396" i="3"/>
  <c r="AC513" i="3"/>
  <c r="Z72" i="3"/>
  <c r="AD246" i="3"/>
  <c r="AD389" i="3"/>
  <c r="AD392" i="3"/>
  <c r="AD71" i="3"/>
  <c r="AD320" i="3"/>
  <c r="AE311" i="3"/>
  <c r="AE508" i="3"/>
  <c r="AE505" i="3"/>
  <c r="AE529" i="3"/>
  <c r="AF241" i="3"/>
  <c r="AF492" i="3"/>
  <c r="AF495" i="3"/>
  <c r="AC514" i="3"/>
  <c r="AB396" i="3"/>
  <c r="AB513" i="3"/>
  <c r="AB512" i="3"/>
  <c r="AB473" i="3"/>
  <c r="AB467" i="3"/>
  <c r="AB475" i="3"/>
  <c r="AE244" i="3"/>
  <c r="AC444" i="3"/>
  <c r="AC443" i="3"/>
  <c r="AD490" i="3"/>
  <c r="AD498" i="3"/>
  <c r="AD469" i="3"/>
  <c r="AD472" i="3"/>
  <c r="AD436" i="3"/>
  <c r="AF240" i="3"/>
  <c r="AF245" i="3"/>
  <c r="AF239" i="3"/>
  <c r="AF308" i="3"/>
  <c r="AF309" i="3"/>
  <c r="AF310" i="3"/>
  <c r="AG242" i="3"/>
  <c r="AG223" i="3"/>
  <c r="AD379" i="3"/>
  <c r="AD382" i="3"/>
  <c r="AD394" i="3"/>
  <c r="AD396" i="3"/>
  <c r="AD513" i="3"/>
  <c r="AE246" i="3"/>
  <c r="AE379" i="3"/>
  <c r="AE382" i="3"/>
  <c r="AE71" i="3"/>
  <c r="AA72" i="3"/>
  <c r="AE320" i="3"/>
  <c r="AF311" i="3"/>
  <c r="AC512" i="3"/>
  <c r="AF508" i="3"/>
  <c r="AG241" i="3"/>
  <c r="AG492" i="3"/>
  <c r="AG495" i="3"/>
  <c r="AC473" i="3"/>
  <c r="AC467" i="3"/>
  <c r="AC475" i="3"/>
  <c r="AE469" i="3"/>
  <c r="AE472" i="3"/>
  <c r="AE490" i="3"/>
  <c r="AE498" i="3"/>
  <c r="AE436" i="3"/>
  <c r="AF244" i="3"/>
  <c r="AD444" i="3"/>
  <c r="AD446" i="3"/>
  <c r="AD443" i="3"/>
  <c r="AC446" i="3"/>
  <c r="AG240" i="3"/>
  <c r="AG245" i="3"/>
  <c r="AG239" i="3"/>
  <c r="AG308" i="3"/>
  <c r="AG309" i="3"/>
  <c r="AF505" i="3"/>
  <c r="AF529" i="3"/>
  <c r="AE389" i="3"/>
  <c r="AE392" i="3"/>
  <c r="AE394" i="3"/>
  <c r="AE473" i="3"/>
  <c r="AB72" i="3"/>
  <c r="AF246" i="3"/>
  <c r="AF379" i="3"/>
  <c r="AF71" i="3"/>
  <c r="AG310" i="3"/>
  <c r="AF320" i="3"/>
  <c r="AG508" i="3"/>
  <c r="AE514" i="3"/>
  <c r="AD473" i="3"/>
  <c r="AD467" i="3"/>
  <c r="AD475" i="3"/>
  <c r="AD514" i="3"/>
  <c r="AD512" i="3"/>
  <c r="AF382" i="3"/>
  <c r="AF469" i="3"/>
  <c r="AF472" i="3"/>
  <c r="AF490" i="3"/>
  <c r="AF498" i="3"/>
  <c r="AF436" i="3"/>
  <c r="AG244" i="3"/>
  <c r="AE443" i="3"/>
  <c r="AE444" i="3"/>
  <c r="AG507" i="3"/>
  <c r="AE467" i="3"/>
  <c r="AE475" i="3"/>
  <c r="AF389" i="3"/>
  <c r="AF392" i="3"/>
  <c r="AF394" i="3"/>
  <c r="AG246" i="3"/>
  <c r="AG379" i="3"/>
  <c r="AG382" i="3"/>
  <c r="AG71" i="3"/>
  <c r="D77" i="3"/>
  <c r="AC72" i="3"/>
  <c r="AG311" i="3"/>
  <c r="AG389" i="3"/>
  <c r="AG392" i="3"/>
  <c r="AE396" i="3"/>
  <c r="AE513" i="3"/>
  <c r="AE512" i="3"/>
  <c r="AG505" i="3"/>
  <c r="AG529" i="3"/>
  <c r="AE446" i="3"/>
  <c r="AG490" i="3"/>
  <c r="AG498" i="3"/>
  <c r="AG469" i="3"/>
  <c r="AG472" i="3"/>
  <c r="AG436" i="3"/>
  <c r="AG435" i="3"/>
  <c r="AF444" i="3"/>
  <c r="AF446" i="3"/>
  <c r="AF443" i="3"/>
  <c r="AF514" i="3"/>
  <c r="AD72" i="3"/>
  <c r="AG320" i="3"/>
  <c r="AF396" i="3"/>
  <c r="AF513" i="3"/>
  <c r="AF512" i="3"/>
  <c r="AF473" i="3"/>
  <c r="AF467" i="3"/>
  <c r="AF475" i="3"/>
  <c r="AG394" i="3"/>
  <c r="AG406" i="3"/>
  <c r="AG514" i="3"/>
  <c r="AG444" i="3"/>
  <c r="AG446" i="3"/>
  <c r="AG443" i="3"/>
  <c r="AE72" i="3"/>
  <c r="AG396" i="3"/>
  <c r="AG513" i="3"/>
  <c r="AG512" i="3"/>
  <c r="AG473" i="3"/>
  <c r="AG467" i="3"/>
  <c r="AG475" i="3"/>
  <c r="AG72" i="3"/>
  <c r="AF72" i="3"/>
  <c r="D78" i="3"/>
  <c r="E78" i="3"/>
  <c r="E77" i="3"/>
  <c r="E79" i="3"/>
  <c r="C80" i="3"/>
  <c r="E460" i="3"/>
  <c r="G483" i="3"/>
  <c r="E483" i="3"/>
  <c r="F485" i="3"/>
  <c r="G485" i="3"/>
  <c r="E485" i="3"/>
  <c r="F483" i="3"/>
  <c r="F460" i="3"/>
  <c r="E442" i="3"/>
  <c r="E462" i="3"/>
  <c r="E459" i="3"/>
  <c r="F462" i="3"/>
  <c r="F442" i="3"/>
  <c r="G460" i="3"/>
  <c r="G442" i="3"/>
  <c r="G462" i="3"/>
  <c r="F459" i="3"/>
  <c r="E482" i="3"/>
  <c r="F482" i="3"/>
  <c r="G482" i="3"/>
  <c r="G459" i="3"/>
  <c r="S481" i="3"/>
  <c r="S499" i="3"/>
  <c r="T481" i="3"/>
  <c r="T499" i="3"/>
  <c r="U481" i="3"/>
  <c r="U499" i="3"/>
  <c r="V481" i="3"/>
  <c r="V499" i="3"/>
  <c r="W481" i="3"/>
  <c r="W499" i="3"/>
  <c r="X481" i="3"/>
  <c r="X499" i="3"/>
  <c r="Y481" i="3"/>
  <c r="Y499" i="3"/>
  <c r="Z481" i="3"/>
  <c r="Z499" i="3"/>
  <c r="AA481" i="3"/>
  <c r="AA499" i="3"/>
  <c r="AB481" i="3"/>
  <c r="AB499" i="3"/>
  <c r="AC481" i="3"/>
  <c r="AC499" i="3"/>
  <c r="AD481" i="3"/>
  <c r="AD499" i="3"/>
  <c r="AE481" i="3"/>
  <c r="AE499" i="3"/>
  <c r="AF481" i="3"/>
  <c r="AF499" i="3"/>
  <c r="AG481" i="3"/>
  <c r="AG499" i="3"/>
  <c r="S458" i="3"/>
  <c r="S476" i="3"/>
  <c r="T458" i="3"/>
  <c r="T476" i="3"/>
  <c r="U458" i="3"/>
  <c r="U476" i="3"/>
  <c r="V458" i="3"/>
  <c r="V476" i="3"/>
  <c r="W458" i="3"/>
  <c r="W476" i="3"/>
  <c r="X458" i="3"/>
  <c r="X476" i="3"/>
  <c r="Y458" i="3"/>
  <c r="Y476" i="3"/>
  <c r="Z458" i="3"/>
  <c r="Z476" i="3"/>
  <c r="AA458" i="3"/>
  <c r="AA476" i="3"/>
  <c r="AB458" i="3"/>
  <c r="AB476" i="3"/>
  <c r="AC458" i="3"/>
  <c r="AC476" i="3"/>
  <c r="AD458" i="3"/>
  <c r="AD476" i="3"/>
  <c r="AE458" i="3"/>
  <c r="AE476" i="3"/>
  <c r="AF458" i="3"/>
  <c r="AF476" i="3"/>
  <c r="AG458" i="3"/>
  <c r="AG476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5" i="3"/>
  <c r="F130" i="3"/>
  <c r="D130" i="3"/>
  <c r="F100" i="4"/>
  <c r="D100" i="4"/>
  <c r="C193" i="3"/>
  <c r="C191" i="3"/>
  <c r="D419" i="3"/>
  <c r="D418" i="3"/>
  <c r="D461" i="3"/>
  <c r="D460" i="3"/>
  <c r="D462" i="3"/>
  <c r="D364" i="3"/>
  <c r="D367" i="3"/>
  <c r="D346" i="3"/>
  <c r="D349" i="3"/>
  <c r="D372" i="3"/>
  <c r="D463" i="3"/>
  <c r="D466" i="3"/>
  <c r="D459" i="3"/>
  <c r="D468" i="3"/>
  <c r="D469" i="3"/>
  <c r="D470" i="3"/>
  <c r="D471" i="3"/>
  <c r="D472" i="3"/>
  <c r="D473" i="3"/>
  <c r="D467" i="3"/>
  <c r="D475" i="3"/>
  <c r="D476" i="3"/>
  <c r="E458" i="3"/>
  <c r="E469" i="3"/>
  <c r="E472" i="3"/>
  <c r="E379" i="3"/>
  <c r="E382" i="3"/>
  <c r="E389" i="3"/>
  <c r="E392" i="3"/>
  <c r="E394" i="3"/>
  <c r="E473" i="3"/>
  <c r="E467" i="3"/>
  <c r="E475" i="3"/>
  <c r="E476" i="3"/>
  <c r="F458" i="3"/>
  <c r="F469" i="3"/>
  <c r="F472" i="3"/>
  <c r="F379" i="3"/>
  <c r="F382" i="3"/>
  <c r="F389" i="3"/>
  <c r="F392" i="3"/>
  <c r="F394" i="3"/>
  <c r="F473" i="3"/>
  <c r="F467" i="3"/>
  <c r="F475" i="3"/>
  <c r="F476" i="3"/>
  <c r="G458" i="3"/>
  <c r="G469" i="3"/>
  <c r="G472" i="3"/>
  <c r="G379" i="3"/>
  <c r="G382" i="3"/>
  <c r="G389" i="3"/>
  <c r="G392" i="3"/>
  <c r="G394" i="3"/>
  <c r="G473" i="3"/>
  <c r="G467" i="3"/>
  <c r="G475" i="3"/>
  <c r="G476" i="3"/>
  <c r="H458" i="3"/>
  <c r="H469" i="3"/>
  <c r="H472" i="3"/>
  <c r="H379" i="3"/>
  <c r="H382" i="3"/>
  <c r="H389" i="3"/>
  <c r="H392" i="3"/>
  <c r="H394" i="3"/>
  <c r="H473" i="3"/>
  <c r="H467" i="3"/>
  <c r="H475" i="3"/>
  <c r="H476" i="3"/>
  <c r="I458" i="3"/>
  <c r="I469" i="3"/>
  <c r="I472" i="3"/>
  <c r="I379" i="3"/>
  <c r="I382" i="3"/>
  <c r="I389" i="3"/>
  <c r="I392" i="3"/>
  <c r="I394" i="3"/>
  <c r="I473" i="3"/>
  <c r="I467" i="3"/>
  <c r="I475" i="3"/>
  <c r="I476" i="3"/>
  <c r="J458" i="3"/>
  <c r="J469" i="3"/>
  <c r="J472" i="3"/>
  <c r="J379" i="3"/>
  <c r="J382" i="3"/>
  <c r="J389" i="3"/>
  <c r="J392" i="3"/>
  <c r="J394" i="3"/>
  <c r="J473" i="3"/>
  <c r="J467" i="3"/>
  <c r="J475" i="3"/>
  <c r="J476" i="3"/>
  <c r="K458" i="3"/>
  <c r="K469" i="3"/>
  <c r="K472" i="3"/>
  <c r="K379" i="3"/>
  <c r="K382" i="3"/>
  <c r="K389" i="3"/>
  <c r="K392" i="3"/>
  <c r="K394" i="3"/>
  <c r="K473" i="3"/>
  <c r="K467" i="3"/>
  <c r="K475" i="3"/>
  <c r="K476" i="3"/>
  <c r="L458" i="3"/>
  <c r="L469" i="3"/>
  <c r="L472" i="3"/>
  <c r="L379" i="3"/>
  <c r="L382" i="3"/>
  <c r="L389" i="3"/>
  <c r="L392" i="3"/>
  <c r="L394" i="3"/>
  <c r="L473" i="3"/>
  <c r="L467" i="3"/>
  <c r="L475" i="3"/>
  <c r="L476" i="3"/>
  <c r="M458" i="3"/>
  <c r="M469" i="3"/>
  <c r="M472" i="3"/>
  <c r="M379" i="3"/>
  <c r="M382" i="3"/>
  <c r="M389" i="3"/>
  <c r="M392" i="3"/>
  <c r="M394" i="3"/>
  <c r="M473" i="3"/>
  <c r="M467" i="3"/>
  <c r="M475" i="3"/>
  <c r="M476" i="3"/>
  <c r="N458" i="3"/>
  <c r="N469" i="3"/>
  <c r="N472" i="3"/>
  <c r="N379" i="3"/>
  <c r="N382" i="3"/>
  <c r="N389" i="3"/>
  <c r="N392" i="3"/>
  <c r="N394" i="3"/>
  <c r="N473" i="3"/>
  <c r="N467" i="3"/>
  <c r="N475" i="3"/>
  <c r="N476" i="3"/>
  <c r="O458" i="3"/>
  <c r="O469" i="3"/>
  <c r="O472" i="3"/>
  <c r="O379" i="3"/>
  <c r="O382" i="3"/>
  <c r="O389" i="3"/>
  <c r="O392" i="3"/>
  <c r="O394" i="3"/>
  <c r="O473" i="3"/>
  <c r="O467" i="3"/>
  <c r="O475" i="3"/>
  <c r="O476" i="3"/>
  <c r="P458" i="3"/>
  <c r="P469" i="3"/>
  <c r="P472" i="3"/>
  <c r="P379" i="3"/>
  <c r="P382" i="3"/>
  <c r="P389" i="3"/>
  <c r="P392" i="3"/>
  <c r="P394" i="3"/>
  <c r="P473" i="3"/>
  <c r="P467" i="3"/>
  <c r="P475" i="3"/>
  <c r="P476" i="3"/>
  <c r="Q458" i="3"/>
  <c r="Q469" i="3"/>
  <c r="Q472" i="3"/>
  <c r="Q379" i="3"/>
  <c r="Q382" i="3"/>
  <c r="Q389" i="3"/>
  <c r="Q392" i="3"/>
  <c r="Q394" i="3"/>
  <c r="Q473" i="3"/>
  <c r="Q467" i="3"/>
  <c r="Q475" i="3"/>
  <c r="Q476" i="3"/>
  <c r="R458" i="3"/>
  <c r="R469" i="3"/>
  <c r="R472" i="3"/>
  <c r="R379" i="3"/>
  <c r="R382" i="3"/>
  <c r="R389" i="3"/>
  <c r="R392" i="3"/>
  <c r="R394" i="3"/>
  <c r="R473" i="3"/>
  <c r="R467" i="3"/>
  <c r="R475" i="3"/>
  <c r="R476" i="3"/>
  <c r="D477" i="3"/>
  <c r="D483" i="3"/>
  <c r="D484" i="3"/>
  <c r="D485" i="3"/>
  <c r="D486" i="3"/>
  <c r="D482" i="3"/>
  <c r="D491" i="3"/>
  <c r="D492" i="3"/>
  <c r="D493" i="3"/>
  <c r="D494" i="3"/>
  <c r="D495" i="3"/>
  <c r="D490" i="3"/>
  <c r="D498" i="3"/>
  <c r="D499" i="3"/>
  <c r="E481" i="3"/>
  <c r="E492" i="3"/>
  <c r="E495" i="3"/>
  <c r="E490" i="3"/>
  <c r="E498" i="3"/>
  <c r="E499" i="3"/>
  <c r="F481" i="3"/>
  <c r="F492" i="3"/>
  <c r="F495" i="3"/>
  <c r="F490" i="3"/>
  <c r="F498" i="3"/>
  <c r="F499" i="3"/>
  <c r="G481" i="3"/>
  <c r="G492" i="3"/>
  <c r="G495" i="3"/>
  <c r="G490" i="3"/>
  <c r="G498" i="3"/>
  <c r="G499" i="3"/>
  <c r="H481" i="3"/>
  <c r="H492" i="3"/>
  <c r="H495" i="3"/>
  <c r="H490" i="3"/>
  <c r="H498" i="3"/>
  <c r="H499" i="3"/>
  <c r="I481" i="3"/>
  <c r="I492" i="3"/>
  <c r="I495" i="3"/>
  <c r="I490" i="3"/>
  <c r="I498" i="3"/>
  <c r="I499" i="3"/>
  <c r="J481" i="3"/>
  <c r="J492" i="3"/>
  <c r="J495" i="3"/>
  <c r="J490" i="3"/>
  <c r="J498" i="3"/>
  <c r="J499" i="3"/>
  <c r="K481" i="3"/>
  <c r="K492" i="3"/>
  <c r="K495" i="3"/>
  <c r="K490" i="3"/>
  <c r="K498" i="3"/>
  <c r="K499" i="3"/>
  <c r="L481" i="3"/>
  <c r="L492" i="3"/>
  <c r="L495" i="3"/>
  <c r="L490" i="3"/>
  <c r="L498" i="3"/>
  <c r="L499" i="3"/>
  <c r="M481" i="3"/>
  <c r="M492" i="3"/>
  <c r="M495" i="3"/>
  <c r="M490" i="3"/>
  <c r="M498" i="3"/>
  <c r="M499" i="3"/>
  <c r="N481" i="3"/>
  <c r="N492" i="3"/>
  <c r="N495" i="3"/>
  <c r="N490" i="3"/>
  <c r="N498" i="3"/>
  <c r="N499" i="3"/>
  <c r="O481" i="3"/>
  <c r="O492" i="3"/>
  <c r="O495" i="3"/>
  <c r="O490" i="3"/>
  <c r="O498" i="3"/>
  <c r="O499" i="3"/>
  <c r="P481" i="3"/>
  <c r="P492" i="3"/>
  <c r="P495" i="3"/>
  <c r="P490" i="3"/>
  <c r="P498" i="3"/>
  <c r="P499" i="3"/>
  <c r="Q481" i="3"/>
  <c r="Q492" i="3"/>
  <c r="Q495" i="3"/>
  <c r="Q490" i="3"/>
  <c r="Q498" i="3"/>
  <c r="Q499" i="3"/>
  <c r="R481" i="3"/>
  <c r="R492" i="3"/>
  <c r="R495" i="3"/>
  <c r="R490" i="3"/>
  <c r="R498" i="3"/>
  <c r="R499" i="3"/>
  <c r="D500" i="3"/>
  <c r="D533" i="3"/>
  <c r="G276" i="4"/>
  <c r="D440" i="3"/>
  <c r="D441" i="3"/>
  <c r="D442" i="3"/>
  <c r="D444" i="3"/>
  <c r="E444" i="3"/>
  <c r="F444" i="3"/>
  <c r="G444" i="3"/>
  <c r="H444" i="3"/>
  <c r="I444" i="3"/>
  <c r="J444" i="3"/>
  <c r="K444" i="3"/>
  <c r="L444" i="3"/>
  <c r="M444" i="3"/>
  <c r="N444" i="3"/>
  <c r="O444" i="3"/>
  <c r="P444" i="3"/>
  <c r="Q444" i="3"/>
  <c r="R444" i="3"/>
  <c r="D452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D451" i="3"/>
  <c r="F276" i="4"/>
  <c r="D450" i="3"/>
  <c r="F450" i="3"/>
  <c r="D307" i="3"/>
  <c r="D309" i="3"/>
  <c r="D312" i="3"/>
  <c r="Q246" i="3"/>
  <c r="Q396" i="3"/>
  <c r="Q513" i="3"/>
  <c r="Q514" i="3"/>
  <c r="Q512" i="3"/>
  <c r="R246" i="3"/>
  <c r="R396" i="3"/>
  <c r="R513" i="3"/>
  <c r="R514" i="3"/>
  <c r="R512" i="3"/>
  <c r="P246" i="3"/>
  <c r="P396" i="3"/>
  <c r="P513" i="3"/>
  <c r="P514" i="3"/>
  <c r="P512" i="3"/>
  <c r="R406" i="3"/>
  <c r="N246" i="3"/>
  <c r="N396" i="3"/>
  <c r="N513" i="3"/>
  <c r="N514" i="3"/>
  <c r="N512" i="3"/>
  <c r="O246" i="3"/>
  <c r="O396" i="3"/>
  <c r="O513" i="3"/>
  <c r="O514" i="3"/>
  <c r="O512" i="3"/>
  <c r="R308" i="3"/>
  <c r="L246" i="3"/>
  <c r="L396" i="3"/>
  <c r="L513" i="3"/>
  <c r="L514" i="3"/>
  <c r="L512" i="3"/>
  <c r="M246" i="3"/>
  <c r="M396" i="3"/>
  <c r="M513" i="3"/>
  <c r="M514" i="3"/>
  <c r="M512" i="3"/>
  <c r="Q308" i="3"/>
  <c r="K246" i="3"/>
  <c r="K396" i="3"/>
  <c r="K513" i="3"/>
  <c r="K514" i="3"/>
  <c r="K512" i="3"/>
  <c r="P308" i="3"/>
  <c r="I246" i="3"/>
  <c r="I396" i="3"/>
  <c r="I513" i="3"/>
  <c r="I514" i="3"/>
  <c r="I512" i="3"/>
  <c r="J246" i="3"/>
  <c r="J396" i="3"/>
  <c r="J513" i="3"/>
  <c r="J514" i="3"/>
  <c r="J512" i="3"/>
  <c r="R243" i="3"/>
  <c r="O308" i="3"/>
  <c r="N308" i="3"/>
  <c r="H246" i="3"/>
  <c r="H396" i="3"/>
  <c r="H513" i="3"/>
  <c r="H514" i="3"/>
  <c r="H512" i="3"/>
  <c r="Q243" i="3"/>
  <c r="M308" i="3"/>
  <c r="O243" i="3"/>
  <c r="N243" i="3"/>
  <c r="P243" i="3"/>
  <c r="G246" i="3"/>
  <c r="G396" i="3"/>
  <c r="G513" i="3"/>
  <c r="G514" i="3"/>
  <c r="G512" i="3"/>
  <c r="K308" i="3"/>
  <c r="L308" i="3"/>
  <c r="F246" i="3"/>
  <c r="F396" i="3"/>
  <c r="F513" i="3"/>
  <c r="F514" i="3"/>
  <c r="F512" i="3"/>
  <c r="M243" i="3"/>
  <c r="J308" i="3"/>
  <c r="E246" i="3"/>
  <c r="E396" i="3"/>
  <c r="E513" i="3"/>
  <c r="E514" i="3"/>
  <c r="E512" i="3"/>
  <c r="I308" i="3"/>
  <c r="L243" i="3"/>
  <c r="K243" i="3"/>
  <c r="D402" i="3"/>
  <c r="H308" i="3"/>
  <c r="J243" i="3"/>
  <c r="D193" i="3"/>
  <c r="D246" i="3"/>
  <c r="D375" i="3"/>
  <c r="D396" i="3"/>
  <c r="D513" i="3"/>
  <c r="D514" i="3"/>
  <c r="D515" i="3"/>
  <c r="D512" i="3"/>
  <c r="G308" i="3"/>
  <c r="I243" i="3"/>
  <c r="D320" i="3"/>
  <c r="F308" i="3"/>
  <c r="H243" i="3"/>
  <c r="D310" i="3"/>
  <c r="D311" i="3"/>
  <c r="E308" i="3"/>
  <c r="G243" i="3"/>
  <c r="D406" i="3"/>
  <c r="D308" i="3"/>
  <c r="F243" i="3"/>
  <c r="E243" i="3"/>
  <c r="D243" i="3"/>
  <c r="D190" i="3"/>
  <c r="D191" i="3"/>
  <c r="D192" i="3"/>
  <c r="D374" i="3"/>
  <c r="D324" i="3"/>
  <c r="D326" i="3"/>
  <c r="D325" i="3"/>
  <c r="D327" i="3"/>
  <c r="D329" i="3"/>
  <c r="D328" i="3"/>
  <c r="G132" i="3"/>
  <c r="AK83" i="3"/>
  <c r="G128" i="3"/>
  <c r="D195" i="3"/>
  <c r="D177" i="3"/>
  <c r="D202" i="3"/>
  <c r="D218" i="3"/>
  <c r="D237" i="3"/>
  <c r="D250" i="3"/>
  <c r="D263" i="3"/>
  <c r="D351" i="3"/>
  <c r="AK132" i="3"/>
  <c r="AK105" i="3"/>
  <c r="G105" i="3"/>
  <c r="E277" i="3"/>
  <c r="D305" i="3"/>
  <c r="D315" i="3"/>
  <c r="D322" i="3"/>
  <c r="E291" i="3"/>
  <c r="D333" i="3"/>
  <c r="D369" i="3"/>
  <c r="D377" i="3"/>
  <c r="D456" i="3"/>
  <c r="D401" i="3"/>
  <c r="D479" i="3"/>
  <c r="D535" i="3"/>
  <c r="D525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8" i="4"/>
  <c r="D244" i="4"/>
  <c r="D147" i="4"/>
  <c r="D249" i="4"/>
  <c r="D260" i="4"/>
  <c r="D317" i="3"/>
  <c r="D318" i="3"/>
  <c r="D319" i="3"/>
</calcChain>
</file>

<file path=xl/sharedStrings.xml><?xml version="1.0" encoding="utf-8"?>
<sst xmlns="http://schemas.openxmlformats.org/spreadsheetml/2006/main" count="1674" uniqueCount="667">
  <si>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</si>
  <si>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</si>
  <si>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</si>
  <si>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</si>
  <si>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</si>
  <si>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</si>
  <si>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</si>
  <si>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</si>
  <si>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</si>
  <si>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</si>
  <si>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</si>
  <si>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</si>
  <si>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</si>
  <si>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</si>
  <si>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</si>
  <si>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</si>
  <si>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</si>
  <si>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</si>
  <si>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</si>
  <si>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</si>
  <si>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</si>
  <si>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</si>
  <si>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</si>
  <si>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</si>
  <si>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</si>
  <si>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</si>
  <si>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</si>
  <si>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</si>
  <si>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</si>
  <si>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</si>
  <si>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</si>
  <si>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</si>
  <si>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</si>
  <si>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</si>
  <si>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</si>
  <si>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</si>
  <si>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</si>
  <si>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</si>
  <si>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</si>
  <si>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</si>
  <si>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</si>
  <si>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</si>
  <si>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</si>
  <si>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</si>
  <si>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</si>
  <si>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</si>
  <si>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</si>
  <si>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</si>
  <si>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</si>
  <si>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</si>
  <si>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</si>
  <si>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</si>
  <si>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</si>
  <si>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</si>
  <si>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</si>
  <si>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</si>
  <si>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</si>
  <si>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</si>
  <si>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</si>
  <si>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</si>
  <si>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</si>
  <si>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</si>
  <si>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</si>
  <si>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</si>
  <si>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</si>
  <si>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</si>
  <si>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</si>
  <si>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</si>
  <si>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</si>
  <si>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</si>
  <si>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</si>
  <si>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</si>
  <si>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</si>
  <si>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</si>
  <si>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</si>
  <si>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</si>
  <si>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</si>
  <si>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</si>
  <si>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</si>
  <si>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</si>
  <si>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</si>
  <si>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</si>
  <si>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</si>
  <si>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</si>
  <si>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</si>
  <si>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</si>
  <si>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</si>
  <si>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</si>
  <si>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</si>
  <si>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</si>
  <si>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</si>
  <si>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</si>
  <si>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</si>
  <si>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</si>
  <si>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</si>
  <si>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</si>
  <si>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</si>
  <si>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</si>
  <si>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</si>
  <si>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</si>
  <si>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</si>
  <si>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</si>
  <si>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</si>
  <si>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</si>
  <si>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</si>
  <si>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</si>
  <si>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</si>
  <si>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</si>
  <si>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</si>
  <si>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</si>
  <si>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</si>
  <si>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</si>
  <si>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</si>
  <si>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</si>
  <si>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</si>
  <si>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</si>
  <si>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</si>
  <si>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</si>
  <si>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</si>
  <si>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</si>
  <si>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</si>
  <si>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</si>
  <si>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</si>
  <si>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</si>
  <si>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</si>
  <si>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</si>
  <si>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</si>
  <si>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</si>
  <si>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</si>
  <si>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</si>
  <si>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</si>
  <si>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</si>
  <si>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</si>
  <si>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</si>
  <si>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</si>
  <si>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</si>
  <si>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</si>
  <si>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</si>
  <si>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</si>
  <si>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</si>
  <si>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</si>
  <si>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</si>
  <si>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</si>
  <si>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</si>
  <si>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</si>
  <si>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</si>
  <si>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</si>
  <si>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</si>
  <si>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</si>
  <si>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</si>
  <si>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</si>
  <si>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</si>
  <si>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</si>
  <si>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</si>
  <si>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</si>
  <si>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</si>
  <si>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</si>
  <si>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</si>
  <si>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</si>
  <si>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</si>
  <si>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</si>
  <si>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</si>
  <si>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</si>
  <si>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</si>
  <si>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</si>
  <si>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</si>
  <si>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</si>
  <si>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</si>
  <si>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</si>
  <si>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</si>
  <si>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</si>
  <si>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</si>
  <si>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</si>
  <si>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</si>
  <si>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</si>
  <si>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</si>
  <si>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</si>
  <si>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</si>
  <si>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</si>
  <si>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</si>
  <si>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</si>
  <si>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</si>
  <si>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</si>
  <si>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</si>
  <si>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</si>
  <si>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</si>
  <si>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</si>
  <si>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</si>
  <si>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</si>
  <si>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</si>
  <si>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</si>
  <si>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</si>
  <si>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</si>
  <si>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</si>
  <si>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</si>
  <si>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</si>
  <si>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</si>
  <si>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</si>
  <si>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</si>
  <si>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</si>
  <si>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</si>
  <si>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</si>
  <si>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</si>
  <si>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</si>
  <si>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</si>
  <si>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</si>
  <si>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</si>
  <si>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</si>
  <si>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</si>
  <si>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</si>
  <si>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</si>
  <si>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</si>
  <si>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</si>
  <si>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</si>
  <si>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</si>
  <si>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</si>
  <si>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</si>
  <si>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</si>
  <si>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</si>
  <si>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</si>
  <si>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</si>
  <si>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</si>
  <si>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</si>
  <si>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</si>
  <si>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</si>
  <si>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</si>
  <si>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</si>
  <si>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</si>
  <si>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</si>
  <si>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</si>
  <si>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</si>
  <si>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</si>
  <si>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</si>
  <si>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</si>
  <si>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</si>
  <si>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</si>
  <si>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</si>
  <si>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</si>
  <si>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</si>
  <si>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</si>
  <si>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</si>
  <si>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</si>
  <si>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</si>
  <si>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</si>
  <si>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</si>
  <si>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</si>
  <si>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</si>
  <si>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</si>
  <si>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</si>
  <si>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</si>
  <si>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</si>
  <si>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</si>
  <si>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</si>
  <si>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</si>
  <si>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</si>
  <si>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</si>
  <si>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</si>
  <si>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</si>
  <si>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</si>
  <si>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</si>
  <si>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</si>
  <si>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</si>
  <si>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</si>
  <si>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</si>
  <si>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</si>
  <si>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</si>
  <si>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</si>
  <si>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</si>
  <si>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</si>
  <si>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</si>
  <si>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</si>
  <si>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</si>
  <si>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</si>
  <si>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</si>
  <si>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</si>
  <si>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</si>
  <si>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</si>
  <si>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</si>
  <si>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</si>
  <si>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</si>
  <si>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</si>
  <si>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</si>
  <si>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</si>
  <si>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</si>
  <si>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</si>
  <si>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</si>
  <si>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</si>
  <si>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</si>
  <si>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</si>
  <si>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</si>
  <si>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</si>
  <si>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</si>
  <si>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</si>
  <si>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</si>
  <si>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</si>
  <si>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</si>
  <si>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</si>
  <si>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</si>
  <si>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</si>
  <si>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</si>
  <si>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</si>
  <si>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</si>
  <si>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</si>
  <si>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</si>
  <si>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</si>
  <si>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</si>
  <si>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</si>
  <si>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</si>
  <si>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</si>
  <si>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</si>
  <si>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</si>
  <si>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</si>
  <si>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</si>
  <si>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</si>
  <si>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</si>
  <si>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</si>
  <si>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</si>
  <si>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</si>
  <si>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</si>
  <si>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</si>
  <si>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</si>
  <si>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</si>
  <si>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</si>
  <si>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</si>
  <si>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</si>
  <si>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</si>
  <si>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</si>
  <si>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</si>
  <si>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</si>
  <si>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</si>
  <si>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</si>
  <si>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</si>
  <si>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</si>
  <si>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</si>
  <si>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</si>
  <si>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</si>
  <si>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</si>
  <si>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</si>
  <si>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</si>
  <si>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</si>
  <si>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</si>
  <si>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</si>
  <si>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</si>
  <si>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</si>
  <si>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</si>
  <si>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</si>
  <si>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</si>
  <si>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</si>
  <si>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</si>
  <si>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</si>
  <si>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</si>
  <si>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</si>
  <si>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</si>
  <si>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</si>
  <si>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</si>
  <si>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</si>
  <si>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</si>
  <si>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</si>
  <si>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</si>
  <si>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</si>
  <si>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</si>
  <si>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</si>
  <si>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</si>
  <si>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</si>
  <si>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</si>
  <si>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</si>
  <si>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</si>
  <si>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</si>
  <si>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</si>
  <si>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</si>
  <si>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</si>
  <si>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</si>
  <si>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</si>
  <si>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</si>
  <si>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</si>
  <si>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</si>
  <si>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</si>
  <si>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</si>
  <si>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</si>
  <si>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</si>
  <si>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</si>
  <si>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</si>
  <si>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</si>
  <si>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</si>
  <si>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</si>
  <si>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</si>
  <si>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</si>
  <si>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</si>
  <si>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</si>
  <si>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</si>
  <si>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</si>
  <si>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</si>
  <si>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</si>
  <si>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</si>
  <si>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</si>
  <si>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</si>
  <si>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</si>
  <si>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</si>
  <si>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</si>
  <si>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</si>
  <si>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</si>
  <si>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</si>
  <si>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</si>
  <si>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</si>
  <si>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</si>
  <si>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</si>
  <si>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</si>
  <si>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</si>
  <si>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</si>
  <si>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</si>
  <si>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</si>
  <si>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</si>
  <si>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</si>
  <si>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</si>
  <si>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</si>
  <si>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</si>
  <si>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</si>
  <si>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</si>
  <si>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</si>
  <si>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</si>
  <si>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</si>
  <si>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</si>
  <si>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</si>
  <si>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</si>
  <si>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</si>
  <si>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</si>
  <si>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</si>
  <si>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</si>
  <si>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</si>
  <si>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</si>
  <si>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</si>
  <si>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</si>
  <si>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</si>
  <si>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</si>
  <si>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</si>
  <si>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</si>
  <si>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</si>
  <si>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</si>
  <si>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</si>
  <si>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</si>
  <si>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</si>
  <si>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</si>
  <si>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</si>
  <si>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</si>
  <si>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</si>
  <si>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</si>
  <si>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</si>
  <si>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</si>
  <si>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</si>
  <si>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</si>
  <si>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</si>
  <si>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</si>
  <si>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</si>
  <si>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</si>
  <si>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</si>
  <si>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</si>
  <si>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</si>
  <si>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</si>
  <si>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</si>
  <si>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</si>
  <si>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</si>
  <si>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</si>
  <si>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</si>
  <si>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</si>
  <si>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</si>
  <si>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</si>
  <si>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</si>
  <si>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</si>
  <si>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</si>
  <si>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</si>
  <si>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</si>
  <si>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</si>
  <si>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</si>
  <si>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</si>
  <si>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</si>
  <si>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</si>
  <si>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</si>
  <si>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</si>
  <si>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</si>
  <si>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</si>
  <si>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</si>
  <si>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</si>
  <si>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</si>
  <si>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</si>
  <si>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</si>
  <si>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</si>
  <si>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</si>
  <si>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</si>
  <si>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</si>
  <si>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</si>
  <si>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</si>
  <si>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</si>
  <si>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</si>
  <si>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</si>
  <si>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</si>
  <si>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</si>
  <si>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</si>
  <si>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</si>
  <si>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</si>
  <si>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</si>
  <si>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</si>
  <si>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</si>
  <si>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</si>
  <si>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</si>
  <si>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</si>
  <si>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</si>
  <si>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</si>
  <si>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</si>
  <si>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</si>
  <si>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</si>
  <si>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</si>
  <si>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</si>
  <si>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</si>
  <si>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</si>
  <si>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</si>
  <si>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</si>
  <si>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</si>
  <si>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</si>
  <si>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</si>
  <si>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</si>
  <si>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</si>
  <si>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</si>
  <si>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</si>
  <si>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</si>
  <si>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</si>
  <si>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</si>
  <si>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</si>
  <si>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</si>
  <si>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</si>
  <si>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</si>
  <si>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</si>
  <si>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</si>
  <si>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</si>
  <si>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</si>
  <si>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</si>
  <si>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</si>
  <si>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</si>
  <si>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</si>
  <si>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</si>
  <si>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</si>
  <si>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</si>
  <si>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</si>
  <si>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</si>
  <si>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</si>
  <si>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</si>
  <si>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</si>
  <si>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</si>
  <si>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</si>
  <si>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</si>
  <si>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</si>
  <si>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</si>
  <si>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</si>
  <si>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</si>
  <si>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</si>
  <si>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</si>
  <si>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</si>
  <si>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</si>
  <si>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</si>
  <si>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</si>
  <si>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</si>
  <si>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</si>
  <si>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</si>
  <si>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</si>
  <si>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</si>
  <si>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</si>
  <si>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</si>
  <si>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</si>
  <si>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</si>
  <si>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</si>
  <si>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</si>
  <si>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</si>
  <si>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</si>
  <si>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</si>
  <si>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</si>
  <si>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</si>
  <si>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</si>
  <si>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</si>
  <si>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</si>
  <si>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</si>
  <si>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</si>
  <si>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</si>
  <si>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</si>
  <si>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</si>
  <si>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</si>
  <si>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</si>
  <si>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</si>
  <si>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</si>
  <si>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</si>
  <si>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</si>
  <si>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</si>
  <si>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</si>
  <si>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</si>
  <si>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</si>
  <si>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</si>
  <si>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</si>
  <si>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</si>
  <si>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</si>
  <si>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</si>
  <si>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</si>
  <si>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</si>
  <si>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</si>
  <si>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</si>
  <si>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</si>
  <si>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</si>
  <si>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</si>
  <si>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</si>
  <si>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</si>
  <si>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</si>
  <si>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</si>
  <si>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</si>
  <si>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</si>
  <si>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</si>
  <si>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</si>
  <si>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</si>
  <si>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</si>
  <si>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</si>
  <si>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</si>
  <si>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</si>
  <si>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</si>
  <si>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</si>
  <si>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</si>
  <si>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</si>
  <si>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</si>
  <si>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</si>
  <si>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</si>
  <si>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</si>
  <si>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</si>
  <si>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</si>
  <si>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</si>
  <si>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</si>
  <si>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</si>
  <si>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</si>
  <si>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</si>
  <si>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</si>
  <si>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</si>
  <si>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</si>
  <si>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</si>
  <si>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</si>
  <si>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</si>
  <si>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</si>
  <si>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</si>
  <si>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</si>
  <si>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</si>
  <si>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</si>
  <si>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</si>
  <si>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</si>
  <si>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</si>
  <si>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</si>
  <si>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</si>
  <si>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</si>
  <si>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</si>
  <si>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</si>
  <si>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</si>
  <si>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</si>
  <si>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</si>
  <si>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</si>
  <si>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</si>
  <si>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</si>
  <si>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</si>
  <si>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</si>
  <si>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</si>
  <si>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</si>
  <si>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</si>
  <si>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</si>
  <si>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</si>
  <si>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</si>
  <si>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Arkusz przygotował Korneliusz Pylak © (22 czerwca 2015 roku, aktualizacja 1 października 2016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</si>
</sst>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689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Finan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8"/>
  <sheetViews>
    <sheetView tabSelected="1" workbookViewId="0"/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125</v>
      </c>
      <c r="B1" s="48" t="s">
        <v>54</v>
      </c>
    </row>
    <row r="2" spans="1:36" s="368" customFormat="1" ht="18" customHeight="1" thickBot="1">
      <c r="A2" s="360" t="s">
        <v>81</v>
      </c>
      <c r="B2" s="361" t="s">
        <v>488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>
      <c r="A3" s="109">
        <v>1</v>
      </c>
      <c r="B3" s="359" t="s">
        <v>83</v>
      </c>
      <c r="C3" s="642"/>
      <c r="D3" s="643"/>
      <c r="E3" s="643"/>
      <c r="F3" s="644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34.5" thickBot="1">
      <c r="A4" s="109">
        <v>2</v>
      </c>
      <c r="B4" s="85" t="s">
        <v>390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>
      <c r="A5" s="360" t="s">
        <v>82</v>
      </c>
      <c r="B5" s="361" t="s">
        <v>489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419</v>
      </c>
      <c r="W5" s="366"/>
      <c r="X5" s="366"/>
      <c r="Y5" s="366"/>
      <c r="Z5" s="366"/>
      <c r="AA5" s="366"/>
      <c r="AB5" s="366"/>
      <c r="AC5" s="366" t="s">
        <v>418</v>
      </c>
      <c r="AD5" s="363"/>
      <c r="AE5" s="363"/>
      <c r="AF5" s="363"/>
      <c r="AG5" s="363"/>
      <c r="AH5" s="363"/>
      <c r="AI5" s="363"/>
      <c r="AJ5" s="367"/>
    </row>
    <row r="6" spans="1:36" s="150" customFormat="1" ht="45">
      <c r="A6" s="109">
        <v>1</v>
      </c>
      <c r="B6" s="85" t="s">
        <v>614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.25" thickBot="1">
      <c r="A7" s="109">
        <v>2</v>
      </c>
      <c r="B7" s="85" t="s">
        <v>583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>
      <c r="A8" s="360" t="s">
        <v>490</v>
      </c>
      <c r="B8" s="361" t="s">
        <v>491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419</v>
      </c>
      <c r="W8" s="366"/>
      <c r="X8" s="366"/>
      <c r="Y8" s="366"/>
      <c r="Z8" s="366"/>
      <c r="AA8" s="366"/>
      <c r="AB8" s="366"/>
      <c r="AC8" s="366" t="s">
        <v>418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>
      <c r="A9" s="109">
        <v>1</v>
      </c>
      <c r="B9" s="85" t="s">
        <v>392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>
      <c r="A10" s="109" t="s">
        <v>35</v>
      </c>
      <c r="B10" s="85" t="s">
        <v>262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ht="22.5">
      <c r="A11" s="109" t="s">
        <v>36</v>
      </c>
      <c r="B11" s="85" t="s">
        <v>626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.25" thickBot="1">
      <c r="A12" s="109" t="s">
        <v>37</v>
      </c>
      <c r="B12" s="85" t="s">
        <v>627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>
      <c r="A13" s="109">
        <v>3</v>
      </c>
      <c r="B13" s="85" t="s">
        <v>263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>
      <c r="A14" s="360" t="s">
        <v>492</v>
      </c>
      <c r="B14" s="361" t="s">
        <v>493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419</v>
      </c>
      <c r="W14" s="366"/>
      <c r="X14" s="366"/>
      <c r="Y14" s="366"/>
      <c r="Z14" s="366"/>
      <c r="AA14" s="366"/>
      <c r="AB14" s="366"/>
      <c r="AC14" s="366" t="s">
        <v>418</v>
      </c>
      <c r="AD14" s="363"/>
      <c r="AE14" s="363"/>
      <c r="AF14" s="363"/>
      <c r="AG14" s="363"/>
      <c r="AH14" s="363"/>
      <c r="AI14" s="363"/>
      <c r="AJ14" s="367"/>
    </row>
    <row r="15" spans="1:36" s="70" customFormat="1">
      <c r="A15" s="109">
        <v>1</v>
      </c>
      <c r="B15" s="85" t="s">
        <v>584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.25" thickBot="1">
      <c r="A16" s="109">
        <v>2</v>
      </c>
      <c r="B16" s="85" t="s">
        <v>585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>
      <c r="A17" s="360" t="s">
        <v>494</v>
      </c>
      <c r="B17" s="361" t="s">
        <v>495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</row>
    <row r="18" spans="1:36" s="70" customFormat="1">
      <c r="A18" s="109">
        <v>1</v>
      </c>
      <c r="B18" s="85" t="s">
        <v>586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>
      <c r="A19" s="109">
        <v>2</v>
      </c>
      <c r="B19" s="85" t="s">
        <v>587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>
      <c r="A20" s="109">
        <v>3</v>
      </c>
      <c r="B20" s="85" t="s">
        <v>588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>
      <c r="A21" s="360" t="s">
        <v>496</v>
      </c>
      <c r="B21" s="361" t="s">
        <v>497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419</v>
      </c>
      <c r="W21" s="366"/>
      <c r="X21" s="366"/>
      <c r="Y21" s="366"/>
      <c r="Z21" s="366"/>
      <c r="AA21" s="366"/>
      <c r="AB21" s="366"/>
      <c r="AC21" s="366" t="s">
        <v>418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>
      <c r="A25" s="109" t="s">
        <v>498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>
      <c r="A26" s="109" t="s">
        <v>499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>
      <c r="A27" s="360" t="s">
        <v>647</v>
      </c>
      <c r="B27" s="361" t="s">
        <v>655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419</v>
      </c>
      <c r="W27" s="366"/>
      <c r="X27" s="366"/>
      <c r="Y27" s="366"/>
      <c r="Z27" s="366"/>
      <c r="AA27" s="366"/>
      <c r="AB27" s="366"/>
      <c r="AC27" s="366" t="s">
        <v>418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>
      <c r="A28" s="109" t="s">
        <v>11</v>
      </c>
      <c r="B28" s="85" t="s">
        <v>648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.1" customHeight="1" thickBot="1">
      <c r="A29" s="109" t="s">
        <v>12</v>
      </c>
      <c r="B29" s="663" t="s">
        <v>652</v>
      </c>
      <c r="C29" s="634" t="s">
        <v>649</v>
      </c>
      <c r="D29" s="633" t="s">
        <v>650</v>
      </c>
      <c r="E29" s="634" t="s">
        <v>651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>
      <c r="A30" s="109"/>
      <c r="B30" s="664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>
      <c r="A31" s="108" t="s">
        <v>35</v>
      </c>
      <c r="B31" s="81" t="s">
        <v>653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.25" thickBot="1">
      <c r="A32" s="109" t="s">
        <v>36</v>
      </c>
      <c r="B32" s="359" t="s">
        <v>654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>
      <c r="A33" s="383" t="s">
        <v>126</v>
      </c>
      <c r="B33" s="384" t="s">
        <v>127</v>
      </c>
      <c r="C33" s="635"/>
    </row>
    <row r="34" spans="1:36" s="361" customFormat="1" ht="18.75" customHeight="1" thickBot="1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>
      <c r="A35" s="109">
        <v>1</v>
      </c>
      <c r="B35" s="77" t="s">
        <v>393</v>
      </c>
      <c r="C35" s="645"/>
      <c r="D35" s="646"/>
      <c r="E35" s="646"/>
      <c r="F35" s="647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>
      <c r="A36" s="45" t="s">
        <v>10</v>
      </c>
      <c r="B36" s="11" t="s">
        <v>88</v>
      </c>
      <c r="C36" s="169" t="s">
        <v>0</v>
      </c>
      <c r="D36" s="456" t="str">
        <f>IF(Analiza!G$83="","",Analiza!G$83)</f>
        <v/>
      </c>
      <c r="E36" s="456" t="str">
        <f>IF(Analiza!H$83="","",Analiza!H$83)</f>
        <v/>
      </c>
      <c r="F36" s="456" t="str">
        <f>IF(Analiza!I$83="","",Analiza!I$83)</f>
        <v/>
      </c>
      <c r="G36" s="456" t="str">
        <f>IF(Analiza!J$83="","",Analiza!J$83)</f>
        <v/>
      </c>
      <c r="H36" s="456" t="str">
        <f>IF(Analiza!K$83="","",Analiza!K$83)</f>
        <v/>
      </c>
      <c r="I36" s="456" t="str">
        <f>IF(Analiza!L$83="","",Analiza!L$83)</f>
        <v/>
      </c>
      <c r="J36" s="456" t="str">
        <f>IF(Analiza!M$83="","",Analiza!M$83)</f>
        <v/>
      </c>
      <c r="K36" s="456" t="str">
        <f>IF(Analiza!N$83="","",Analiza!N$83)</f>
        <v/>
      </c>
      <c r="L36" s="456" t="str">
        <f>IF(Analiza!O$83="","",Analiza!O$83)</f>
        <v/>
      </c>
      <c r="M36" s="456" t="str">
        <f>IF(Analiza!P$83="","",Analiza!P$83)</f>
        <v/>
      </c>
      <c r="N36" s="456" t="str">
        <f>IF(Analiza!Q$83="","",Analiza!Q$83)</f>
        <v/>
      </c>
      <c r="O36" s="456" t="str">
        <f>IF(Analiza!R$83="","",Analiza!R$83)</f>
        <v/>
      </c>
      <c r="P36" s="456" t="str">
        <f>IF(Analiza!S$83="","",Analiza!S$83)</f>
        <v/>
      </c>
      <c r="Q36" s="456" t="str">
        <f>IF(Analiza!T$83="","",Analiza!T$83)</f>
        <v/>
      </c>
      <c r="R36" s="456" t="str">
        <f>IF(Analiza!U$83="","",Analiza!U$83)</f>
        <v/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>
      <c r="A37" s="109">
        <v>2</v>
      </c>
      <c r="B37" s="24" t="str">
        <f>CONCATENATE("Proszę określić miarę rezultatu dla wariantu I: ",$C$35," w latach")</f>
        <v>Proszę określić miarę rezultatu dla wariantu I:  w latach</v>
      </c>
      <c r="C37" s="455" t="str">
        <f>IF(Analiza!$C$58="","",Analiza!$C$58)</f>
        <v>Brak wskaźnika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>
      <c r="A38" s="109">
        <v>3</v>
      </c>
      <c r="B38" s="24" t="str">
        <f>CONCATENATE("Proszę określić miarę rezultatu dla wariantu II: ",$C$35," w latach")</f>
        <v>Proszę określić miarę rezultatu dla wariantu II:  w latach</v>
      </c>
      <c r="C38" s="455" t="str">
        <f>IF(Analiza!$C$58="","",Analiza!$C$58)</f>
        <v>Brak wskaźnika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12" thickBot="1">
      <c r="A39" s="109">
        <v>4</v>
      </c>
      <c r="B39" s="24" t="str">
        <f>CONCATENATE("Proszę określić miarę rezultatu dla wariantu III: ",$C$35," w latach")</f>
        <v>Proszę określić miarę rezultatu dla wariantu III:  w latach</v>
      </c>
      <c r="C39" s="455" t="str">
        <f>IF(Analiza!$C$58="","",Analiza!$C$58)</f>
        <v>Brak wskaźnika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>
      <c r="A42" s="45" t="s">
        <v>10</v>
      </c>
      <c r="B42" s="16" t="s">
        <v>2</v>
      </c>
      <c r="C42" s="12" t="s">
        <v>0</v>
      </c>
      <c r="D42" s="456" t="str">
        <f>IF(Analiza!G$83="","",Analiza!G$83)</f>
        <v/>
      </c>
      <c r="E42" s="456" t="str">
        <f>IF(Analiza!H$83="","",Analiza!H$83)</f>
        <v/>
      </c>
      <c r="F42" s="456" t="str">
        <f>IF(Analiza!I$83="","",Analiza!I$83)</f>
        <v/>
      </c>
      <c r="G42" s="456" t="str">
        <f>IF(Analiza!J$83="","",Analiza!J$83)</f>
        <v/>
      </c>
      <c r="H42" s="456" t="str">
        <f>IF(Analiza!K$83="","",Analiza!K$83)</f>
        <v/>
      </c>
      <c r="I42" s="456" t="str">
        <f>IF(Analiza!L$83="","",Analiza!L$83)</f>
        <v/>
      </c>
      <c r="J42" s="456" t="str">
        <f>IF(Analiza!M$83="","",Analiza!M$83)</f>
        <v/>
      </c>
      <c r="K42" s="456" t="str">
        <f>IF(Analiza!N$83="","",Analiza!N$83)</f>
        <v/>
      </c>
      <c r="L42" s="456" t="str">
        <f>IF(Analiza!O$83="","",Analiza!O$83)</f>
        <v/>
      </c>
      <c r="M42" s="456" t="str">
        <f>IF(Analiza!P$83="","",Analiza!P$83)</f>
        <v/>
      </c>
      <c r="N42" s="456" t="str">
        <f>IF(Analiza!Q$83="","",Analiza!Q$83)</f>
        <v/>
      </c>
      <c r="O42" s="456" t="str">
        <f>IF(Analiza!R$83="","",Analiza!R$83)</f>
        <v/>
      </c>
      <c r="P42" s="456" t="str">
        <f>IF(Analiza!S$83="","",Analiza!S$83)</f>
        <v/>
      </c>
      <c r="Q42" s="456" t="str">
        <f>IF(Analiza!T$83="","",Analiza!T$83)</f>
        <v/>
      </c>
      <c r="R42" s="456" t="str">
        <f>IF(Analiza!U$83="","",Analiza!U$83)</f>
        <v/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>
      <c r="A47" s="45" t="s">
        <v>10</v>
      </c>
      <c r="B47" s="175" t="s">
        <v>2</v>
      </c>
      <c r="C47" s="169" t="s">
        <v>0</v>
      </c>
      <c r="D47" s="456" t="str">
        <f>IF(Analiza!G$83="","",Analiza!G$83)</f>
        <v/>
      </c>
      <c r="E47" s="456" t="str">
        <f>IF(Analiza!H$83="","",Analiza!H$83)</f>
        <v/>
      </c>
      <c r="F47" s="456" t="str">
        <f>IF(Analiza!I$83="","",Analiza!I$83)</f>
        <v/>
      </c>
      <c r="G47" s="456" t="str">
        <f>IF(Analiza!J$83="","",Analiza!J$83)</f>
        <v/>
      </c>
      <c r="H47" s="456" t="str">
        <f>IF(Analiza!K$83="","",Analiza!K$83)</f>
        <v/>
      </c>
      <c r="I47" s="456" t="str">
        <f>IF(Analiza!L$83="","",Analiza!L$83)</f>
        <v/>
      </c>
      <c r="J47" s="456" t="str">
        <f>IF(Analiza!M$83="","",Analiza!M$83)</f>
        <v/>
      </c>
      <c r="K47" s="456" t="str">
        <f>IF(Analiza!N$83="","",Analiza!N$83)</f>
        <v/>
      </c>
      <c r="L47" s="456" t="str">
        <f>IF(Analiza!O$83="","",Analiza!O$83)</f>
        <v/>
      </c>
      <c r="M47" s="456" t="str">
        <f>IF(Analiza!P$83="","",Analiza!P$83)</f>
        <v/>
      </c>
      <c r="N47" s="456" t="str">
        <f>IF(Analiza!Q$83="","",Analiza!Q$83)</f>
        <v/>
      </c>
      <c r="O47" s="456" t="str">
        <f>IF(Analiza!R$83="","",Analiza!R$83)</f>
        <v/>
      </c>
      <c r="P47" s="456" t="str">
        <f>IF(Analiza!S$83="","",Analiza!S$83)</f>
        <v/>
      </c>
      <c r="Q47" s="456" t="str">
        <f>IF(Analiza!T$83="","",Analiza!T$83)</f>
        <v/>
      </c>
      <c r="R47" s="456" t="str">
        <f>IF(Analiza!U$83="","",Analiza!U$83)</f>
        <v/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>
      <c r="A51" s="371" t="s">
        <v>128</v>
      </c>
      <c r="B51" s="372" t="s">
        <v>129</v>
      </c>
    </row>
    <row r="52" spans="1:36" s="361" customFormat="1" ht="19.5" customHeight="1">
      <c r="A52" s="360"/>
      <c r="B52" s="361" t="s">
        <v>104</v>
      </c>
    </row>
    <row r="53" spans="1:36" ht="11.25" customHeight="1">
      <c r="A53" s="648" t="s">
        <v>22</v>
      </c>
      <c r="B53" s="650" t="s">
        <v>145</v>
      </c>
      <c r="C53" s="652" t="s">
        <v>93</v>
      </c>
      <c r="D53" s="652" t="s">
        <v>60</v>
      </c>
      <c r="E53" s="654" t="s">
        <v>94</v>
      </c>
      <c r="F53" s="656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>
      <c r="A54" s="649"/>
      <c r="B54" s="651"/>
      <c r="C54" s="653"/>
      <c r="D54" s="653"/>
      <c r="E54" s="655"/>
      <c r="F54" s="657"/>
      <c r="G54" s="494" t="str">
        <f>IF(Analiza!G$84="","",Analiza!G$84)</f>
        <v/>
      </c>
      <c r="H54" s="494" t="str">
        <f>IF(Analiza!H$84="","",Analiza!H$84)</f>
        <v/>
      </c>
      <c r="I54" s="494" t="str">
        <f>IF(Analiza!I$84="","",Analiza!I$84)</f>
        <v/>
      </c>
      <c r="J54" s="494" t="str">
        <f>IF(Analiza!J$84="","",Analiza!J$84)</f>
        <v/>
      </c>
      <c r="K54" s="494" t="str">
        <f>IF(Analiza!K$84="","",Analiza!K$84)</f>
        <v/>
      </c>
      <c r="L54" s="494" t="str">
        <f>IF(Analiza!L$84="","",Analiza!L$84)</f>
        <v/>
      </c>
      <c r="M54" s="494" t="str">
        <f>IF(Analiza!M$84="","",Analiza!M$84)</f>
        <v/>
      </c>
      <c r="N54" s="494" t="str">
        <f>IF(Analiza!N$84="","",Analiza!N$84)</f>
        <v/>
      </c>
      <c r="O54" s="494" t="str">
        <f>IF(Analiza!O$84="","",Analiza!O$84)</f>
        <v/>
      </c>
      <c r="P54" s="494" t="str">
        <f>IF(Analiza!P$84="","",Analiza!P$84)</f>
        <v/>
      </c>
      <c r="Q54" s="494" t="str">
        <f>IF(Analiza!Q$84="","",Analiza!Q$84)</f>
        <v/>
      </c>
      <c r="R54" s="494" t="str">
        <f>IF(Analiza!R$84="","",Analiza!R$84)</f>
        <v/>
      </c>
      <c r="S54" s="494" t="str">
        <f>IF(Analiza!S$84="","",Analiza!S$84)</f>
        <v/>
      </c>
      <c r="T54" s="494" t="str">
        <f>IF(Analiza!T$84="","",Analiza!T$84)</f>
        <v/>
      </c>
      <c r="U54" s="494" t="str">
        <f>IF(Analiza!U$84="","",Analiza!U$84)</f>
        <v/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>
      <c r="A75" s="658" t="s">
        <v>124</v>
      </c>
      <c r="B75" s="660" t="s">
        <v>159</v>
      </c>
      <c r="C75" s="661" t="s">
        <v>93</v>
      </c>
      <c r="D75" s="661" t="s">
        <v>60</v>
      </c>
      <c r="E75" s="662" t="s">
        <v>94</v>
      </c>
      <c r="F75" s="640" t="s">
        <v>111</v>
      </c>
      <c r="G75" s="495" t="str">
        <f>IF(Analiza!G$83="","",Analiza!G$83)</f>
        <v/>
      </c>
      <c r="H75" s="495" t="str">
        <f>IF(Analiza!H$83="","",Analiza!H$83)</f>
        <v/>
      </c>
      <c r="I75" s="495" t="str">
        <f>IF(Analiza!I$83="","",Analiza!I$83)</f>
        <v/>
      </c>
      <c r="J75" s="495" t="str">
        <f>IF(Analiza!J$83="","",Analiza!J$83)</f>
        <v/>
      </c>
      <c r="K75" s="495" t="str">
        <f>IF(Analiza!K$83="","",Analiza!K$83)</f>
        <v/>
      </c>
      <c r="L75" s="495" t="str">
        <f>IF(Analiza!L$83="","",Analiza!L$83)</f>
        <v/>
      </c>
      <c r="M75" s="495" t="str">
        <f>IF(Analiza!M$83="","",Analiza!M$83)</f>
        <v/>
      </c>
      <c r="N75" s="495" t="str">
        <f>IF(Analiza!N$83="","",Analiza!N$83)</f>
        <v/>
      </c>
      <c r="O75" s="495" t="str">
        <f>IF(Analiza!O$83="","",Analiza!O$83)</f>
        <v/>
      </c>
      <c r="P75" s="495" t="str">
        <f>IF(Analiza!P$83="","",Analiza!P$83)</f>
        <v/>
      </c>
      <c r="Q75" s="495" t="str">
        <f>IF(Analiza!Q$83="","",Analiza!Q$83)</f>
        <v/>
      </c>
      <c r="R75" s="495" t="str">
        <f>IF(Analiza!R$83="","",Analiza!R$83)</f>
        <v/>
      </c>
      <c r="S75" s="495" t="str">
        <f>IF(Analiza!S$83="","",Analiza!S$83)</f>
        <v/>
      </c>
      <c r="T75" s="495" t="str">
        <f>IF(Analiza!T$83="","",Analiza!T$83)</f>
        <v/>
      </c>
      <c r="U75" s="495" t="str">
        <f>IF(Analiza!U$83="","",Analiza!U$83)</f>
        <v/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>
      <c r="A76" s="659"/>
      <c r="B76" s="660"/>
      <c r="C76" s="661"/>
      <c r="D76" s="661"/>
      <c r="E76" s="662"/>
      <c r="F76" s="641"/>
      <c r="G76" s="505" t="str">
        <f>IF(Analiza!G$84="","",Analiza!G$84)</f>
        <v/>
      </c>
      <c r="H76" s="505" t="str">
        <f>IF(Analiza!H$84="","",Analiza!H$84)</f>
        <v/>
      </c>
      <c r="I76" s="505" t="str">
        <f>IF(Analiza!I$84="","",Analiza!I$84)</f>
        <v/>
      </c>
      <c r="J76" s="505" t="str">
        <f>IF(Analiza!J$84="","",Analiza!J$84)</f>
        <v/>
      </c>
      <c r="K76" s="505" t="str">
        <f>IF(Analiza!K$84="","",Analiza!K$84)</f>
        <v/>
      </c>
      <c r="L76" s="505" t="str">
        <f>IF(Analiza!L$84="","",Analiza!L$84)</f>
        <v/>
      </c>
      <c r="M76" s="505" t="str">
        <f>IF(Analiza!M$84="","",Analiza!M$84)</f>
        <v/>
      </c>
      <c r="N76" s="505" t="str">
        <f>IF(Analiza!N$84="","",Analiza!N$84)</f>
        <v/>
      </c>
      <c r="O76" s="505" t="str">
        <f>IF(Analiza!O$84="","",Analiza!O$84)</f>
        <v/>
      </c>
      <c r="P76" s="505" t="str">
        <f>IF(Analiza!P$84="","",Analiza!P$84)</f>
        <v/>
      </c>
      <c r="Q76" s="505" t="str">
        <f>IF(Analiza!Q$84="","",Analiza!Q$84)</f>
        <v/>
      </c>
      <c r="R76" s="505" t="str">
        <f>IF(Analiza!R$84="","",Analiza!R$84)</f>
        <v/>
      </c>
      <c r="S76" s="505" t="str">
        <f>IF(Analiza!S$84="","",Analiza!S$84)</f>
        <v/>
      </c>
      <c r="T76" s="505" t="str">
        <f>IF(Analiza!T$84="","",Analiza!T$84)</f>
        <v/>
      </c>
      <c r="U76" s="505" t="str">
        <f>IF(Analiza!U$84="","",Analiza!U$84)</f>
        <v/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>
      <c r="A98" s="648" t="s">
        <v>122</v>
      </c>
      <c r="B98" s="650" t="s">
        <v>163</v>
      </c>
      <c r="C98" s="652" t="s">
        <v>161</v>
      </c>
      <c r="D98" s="667"/>
      <c r="E98" s="669"/>
      <c r="F98" s="652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>
      <c r="A99" s="649"/>
      <c r="B99" s="666"/>
      <c r="C99" s="665"/>
      <c r="D99" s="668"/>
      <c r="E99" s="670"/>
      <c r="F99" s="665"/>
      <c r="G99" s="494" t="str">
        <f>IF(Analiza!G$84="","",Analiza!G$84)</f>
        <v/>
      </c>
      <c r="H99" s="494" t="str">
        <f>IF(Analiza!H$84="","",Analiza!H$84)</f>
        <v/>
      </c>
      <c r="I99" s="494" t="str">
        <f>IF(Analiza!I$84="","",Analiza!I$84)</f>
        <v/>
      </c>
      <c r="J99" s="494" t="str">
        <f>IF(Analiza!J$84="","",Analiza!J$84)</f>
        <v/>
      </c>
      <c r="K99" s="494" t="str">
        <f>IF(Analiza!K$84="","",Analiza!K$84)</f>
        <v/>
      </c>
      <c r="L99" s="494" t="str">
        <f>IF(Analiza!L$84="","",Analiza!L$84)</f>
        <v/>
      </c>
      <c r="M99" s="494" t="str">
        <f>IF(Analiza!M$84="","",Analiza!M$84)</f>
        <v/>
      </c>
      <c r="N99" s="494" t="str">
        <f>IF(Analiza!N$84="","",Analiza!N$84)</f>
        <v/>
      </c>
      <c r="O99" s="494" t="str">
        <f>IF(Analiza!O$84="","",Analiza!O$84)</f>
        <v/>
      </c>
      <c r="P99" s="494" t="str">
        <f>IF(Analiza!P$84="","",Analiza!P$84)</f>
        <v/>
      </c>
      <c r="Q99" s="494" t="str">
        <f>IF(Analiza!Q$84="","",Analiza!Q$84)</f>
        <v/>
      </c>
      <c r="R99" s="494" t="str">
        <f>IF(Analiza!R$84="","",Analiza!R$84)</f>
        <v/>
      </c>
      <c r="S99" s="494" t="str">
        <f>IF(Analiza!S$84="","",Analiza!S$84)</f>
        <v/>
      </c>
      <c r="T99" s="494" t="str">
        <f>IF(Analiza!T$84="","",Analiza!T$84)</f>
        <v/>
      </c>
      <c r="U99" s="494" t="str">
        <f>IF(Analiza!U$84="","",Analiza!U$84)</f>
        <v/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>
      <c r="A102" s="648" t="s">
        <v>110</v>
      </c>
      <c r="B102" s="650" t="s">
        <v>117</v>
      </c>
      <c r="C102" s="652" t="s">
        <v>93</v>
      </c>
      <c r="D102" s="652" t="s">
        <v>60</v>
      </c>
      <c r="E102" s="654" t="s">
        <v>94</v>
      </c>
      <c r="F102" s="652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>
      <c r="A103" s="649"/>
      <c r="B103" s="666"/>
      <c r="C103" s="665"/>
      <c r="D103" s="665"/>
      <c r="E103" s="671"/>
      <c r="F103" s="665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>
      <c r="A146" s="360"/>
      <c r="B146" s="361" t="s">
        <v>121</v>
      </c>
    </row>
    <row r="147" spans="1:36" s="3" customFormat="1">
      <c r="A147" s="672" t="s">
        <v>10</v>
      </c>
      <c r="B147" s="674" t="s">
        <v>204</v>
      </c>
      <c r="C147" s="676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>
      <c r="A148" s="673"/>
      <c r="B148" s="675"/>
      <c r="C148" s="677"/>
      <c r="D148" s="494" t="str">
        <f>IF(Analiza!G$84="","",Analiza!G$84)</f>
        <v/>
      </c>
      <c r="E148" s="494" t="str">
        <f>IF(Analiza!H$84="","",Analiza!H$84)</f>
        <v/>
      </c>
      <c r="F148" s="494" t="str">
        <f>IF(Analiza!I$84="","",Analiza!I$84)</f>
        <v/>
      </c>
      <c r="G148" s="494" t="str">
        <f>IF(Analiza!J$84="","",Analiza!J$84)</f>
        <v/>
      </c>
      <c r="H148" s="494" t="str">
        <f>IF(Analiza!K$84="","",Analiza!K$84)</f>
        <v/>
      </c>
      <c r="I148" s="494" t="str">
        <f>IF(Analiza!L$84="","",Analiza!L$84)</f>
        <v/>
      </c>
      <c r="J148" s="494" t="str">
        <f>IF(Analiza!M$84="","",Analiza!M$84)</f>
        <v/>
      </c>
      <c r="K148" s="494" t="str">
        <f>IF(Analiza!N$84="","",Analiza!N$84)</f>
        <v/>
      </c>
      <c r="L148" s="494" t="str">
        <f>IF(Analiza!O$84="","",Analiza!O$84)</f>
        <v/>
      </c>
      <c r="M148" s="494" t="str">
        <f>IF(Analiza!P$84="","",Analiza!P$84)</f>
        <v/>
      </c>
      <c r="N148" s="494" t="str">
        <f>IF(Analiza!Q$84="","",Analiza!Q$84)</f>
        <v/>
      </c>
      <c r="O148" s="494" t="str">
        <f>IF(Analiza!R$84="","",Analiza!R$84)</f>
        <v/>
      </c>
      <c r="P148" s="494" t="str">
        <f>IF(Analiza!S$84="","",Analiza!S$84)</f>
        <v/>
      </c>
      <c r="Q148" s="494" t="str">
        <f>IF(Analiza!T$84="","",Analiza!T$84)</f>
        <v/>
      </c>
      <c r="R148" s="494" t="str">
        <f>IF(Analiza!U$84="","",Analiza!U$84)</f>
        <v/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>
      <c r="A153" s="395" t="s">
        <v>22</v>
      </c>
      <c r="B153" s="396" t="s">
        <v>96</v>
      </c>
    </row>
    <row r="154" spans="1:36" s="8" customFormat="1">
      <c r="A154" s="672" t="s">
        <v>10</v>
      </c>
      <c r="B154" s="674" t="s">
        <v>205</v>
      </c>
      <c r="C154" s="676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>
      <c r="A155" s="673"/>
      <c r="B155" s="675"/>
      <c r="C155" s="677"/>
      <c r="D155" s="494" t="str">
        <f>IF(Analiza!G$84="","",Analiza!G$84)</f>
        <v/>
      </c>
      <c r="E155" s="494" t="str">
        <f>IF(Analiza!H$84="","",Analiza!H$84)</f>
        <v/>
      </c>
      <c r="F155" s="494" t="str">
        <f>IF(Analiza!I$84="","",Analiza!I$84)</f>
        <v/>
      </c>
      <c r="G155" s="494" t="str">
        <f>IF(Analiza!J$84="","",Analiza!J$84)</f>
        <v/>
      </c>
      <c r="H155" s="494" t="str">
        <f>IF(Analiza!K$84="","",Analiza!K$84)</f>
        <v/>
      </c>
      <c r="I155" s="494" t="str">
        <f>IF(Analiza!L$84="","",Analiza!L$84)</f>
        <v/>
      </c>
      <c r="J155" s="494" t="str">
        <f>IF(Analiza!M$84="","",Analiza!M$84)</f>
        <v/>
      </c>
      <c r="K155" s="494" t="str">
        <f>IF(Analiza!N$84="","",Analiza!N$84)</f>
        <v/>
      </c>
      <c r="L155" s="494" t="str">
        <f>IF(Analiza!O$84="","",Analiza!O$84)</f>
        <v/>
      </c>
      <c r="M155" s="494" t="str">
        <f>IF(Analiza!P$84="","",Analiza!P$84)</f>
        <v/>
      </c>
      <c r="N155" s="494" t="str">
        <f>IF(Analiza!Q$84="","",Analiza!Q$84)</f>
        <v/>
      </c>
      <c r="O155" s="494" t="str">
        <f>IF(Analiza!R$84="","",Analiza!R$84)</f>
        <v/>
      </c>
      <c r="P155" s="494" t="str">
        <f>IF(Analiza!S$84="","",Analiza!S$84)</f>
        <v/>
      </c>
      <c r="Q155" s="494" t="str">
        <f>IF(Analiza!T$84="","",Analiza!T$84)</f>
        <v/>
      </c>
      <c r="R155" s="494" t="str">
        <f>IF(Analiza!U$84="","",Analiza!U$84)</f>
        <v/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>
      <c r="A156" s="80">
        <v>1</v>
      </c>
      <c r="B156" s="176" t="s">
        <v>589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>
      <c r="A157" s="84">
        <v>2</v>
      </c>
      <c r="B157" s="110" t="s">
        <v>590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>
      <c r="A158" s="84">
        <v>3</v>
      </c>
      <c r="B158" s="110" t="s">
        <v>591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>
      <c r="A159" s="84">
        <v>4</v>
      </c>
      <c r="B159" s="110" t="s">
        <v>592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>
      <c r="A160" s="84">
        <v>5</v>
      </c>
      <c r="B160" s="110" t="s">
        <v>593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>
      <c r="A161" s="84">
        <v>6</v>
      </c>
      <c r="B161" s="110" t="s">
        <v>594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>
      <c r="A162" s="84">
        <v>7</v>
      </c>
      <c r="B162" s="110" t="s">
        <v>595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>
      <c r="A163" s="84">
        <v>8</v>
      </c>
      <c r="B163" s="110" t="s">
        <v>596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>
      <c r="A164" s="259" t="s">
        <v>174</v>
      </c>
      <c r="B164" s="260" t="s">
        <v>597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>
      <c r="A166" s="672" t="s">
        <v>10</v>
      </c>
      <c r="B166" s="674" t="s">
        <v>206</v>
      </c>
      <c r="C166" s="676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>
      <c r="A167" s="673"/>
      <c r="B167" s="675"/>
      <c r="C167" s="677"/>
      <c r="D167" s="494" t="str">
        <f>IF(Analiza!G$84="","",Analiza!G$84)</f>
        <v/>
      </c>
      <c r="E167" s="494" t="str">
        <f>IF(Analiza!H$84="","",Analiza!H$84)</f>
        <v/>
      </c>
      <c r="F167" s="494" t="str">
        <f>IF(Analiza!I$84="","",Analiza!I$84)</f>
        <v/>
      </c>
      <c r="G167" s="494" t="str">
        <f>IF(Analiza!J$84="","",Analiza!J$84)</f>
        <v/>
      </c>
      <c r="H167" s="494" t="str">
        <f>IF(Analiza!K$84="","",Analiza!K$84)</f>
        <v/>
      </c>
      <c r="I167" s="494" t="str">
        <f>IF(Analiza!L$84="","",Analiza!L$84)</f>
        <v/>
      </c>
      <c r="J167" s="494" t="str">
        <f>IF(Analiza!M$84="","",Analiza!M$84)</f>
        <v/>
      </c>
      <c r="K167" s="494" t="str">
        <f>IF(Analiza!N$84="","",Analiza!N$84)</f>
        <v/>
      </c>
      <c r="L167" s="494" t="str">
        <f>IF(Analiza!O$84="","",Analiza!O$84)</f>
        <v/>
      </c>
      <c r="M167" s="494" t="str">
        <f>IF(Analiza!P$84="","",Analiza!P$84)</f>
        <v/>
      </c>
      <c r="N167" s="494" t="str">
        <f>IF(Analiza!Q$84="","",Analiza!Q$84)</f>
        <v/>
      </c>
      <c r="O167" s="494" t="str">
        <f>IF(Analiza!R$84="","",Analiza!R$84)</f>
        <v/>
      </c>
      <c r="P167" s="494" t="str">
        <f>IF(Analiza!S$84="","",Analiza!S$84)</f>
        <v/>
      </c>
      <c r="Q167" s="494" t="str">
        <f>IF(Analiza!T$84="","",Analiza!T$84)</f>
        <v/>
      </c>
      <c r="R167" s="494" t="str">
        <f>IF(Analiza!U$84="","",Analiza!U$84)</f>
        <v/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>
      <c r="A168" s="84">
        <v>2</v>
      </c>
      <c r="B168" s="110" t="s">
        <v>590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>
      <c r="A169" s="84">
        <v>3</v>
      </c>
      <c r="B169" s="110" t="s">
        <v>591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>
      <c r="A170" s="84">
        <v>4</v>
      </c>
      <c r="B170" s="110" t="s">
        <v>592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>
      <c r="A171" s="84">
        <v>5</v>
      </c>
      <c r="B171" s="110" t="s">
        <v>593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>
      <c r="A172" s="84">
        <v>6</v>
      </c>
      <c r="B172" s="110" t="s">
        <v>594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>
      <c r="A173" s="84">
        <v>7</v>
      </c>
      <c r="B173" s="110" t="s">
        <v>595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>
      <c r="A174" s="84">
        <v>8</v>
      </c>
      <c r="B174" s="110" t="s">
        <v>596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>
      <c r="A175" s="259" t="s">
        <v>174</v>
      </c>
      <c r="B175" s="260" t="s">
        <v>597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>
      <c r="A176" s="371" t="s">
        <v>137</v>
      </c>
      <c r="B176" s="372" t="s">
        <v>138</v>
      </c>
      <c r="H176" s="400"/>
    </row>
    <row r="177" spans="1:33" s="402" customFormat="1" ht="18" customHeight="1">
      <c r="A177" s="401" t="s">
        <v>208</v>
      </c>
      <c r="B177" s="402" t="s">
        <v>209</v>
      </c>
      <c r="H177" s="403"/>
    </row>
    <row r="178" spans="1:33" s="79" customFormat="1" ht="19.5" customHeight="1">
      <c r="A178" s="78"/>
      <c r="B178" s="79" t="s">
        <v>139</v>
      </c>
    </row>
    <row r="179" spans="1:33" s="8" customFormat="1">
      <c r="A179" s="672" t="s">
        <v>10</v>
      </c>
      <c r="B179" s="674" t="s">
        <v>203</v>
      </c>
      <c r="C179" s="676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>
      <c r="A180" s="673"/>
      <c r="B180" s="678"/>
      <c r="C180" s="679"/>
      <c r="D180" s="550" t="str">
        <f>IF(Analiza!G$84="","",Analiza!G$84)</f>
        <v/>
      </c>
      <c r="E180" s="550" t="str">
        <f>IF(Analiza!H$84="","",Analiza!H$84)</f>
        <v/>
      </c>
      <c r="F180" s="550" t="str">
        <f>IF(Analiza!I$84="","",Analiza!I$84)</f>
        <v/>
      </c>
      <c r="G180" s="550" t="str">
        <f>IF(Analiza!J$84="","",Analiza!J$84)</f>
        <v/>
      </c>
      <c r="H180" s="550" t="str">
        <f>IF(Analiza!K$84="","",Analiza!K$84)</f>
        <v/>
      </c>
      <c r="I180" s="550" t="str">
        <f>IF(Analiza!L$84="","",Analiza!L$84)</f>
        <v/>
      </c>
      <c r="J180" s="550" t="str">
        <f>IF(Analiza!M$84="","",Analiza!M$84)</f>
        <v/>
      </c>
      <c r="K180" s="550" t="str">
        <f>IF(Analiza!N$84="","",Analiza!N$84)</f>
        <v/>
      </c>
      <c r="L180" s="550" t="str">
        <f>IF(Analiza!O$84="","",Analiza!O$84)</f>
        <v/>
      </c>
      <c r="M180" s="550" t="str">
        <f>IF(Analiza!P$84="","",Analiza!P$84)</f>
        <v/>
      </c>
      <c r="N180" s="550" t="str">
        <f>IF(Analiza!Q$84="","",Analiza!Q$84)</f>
        <v/>
      </c>
      <c r="O180" s="550" t="str">
        <f>IF(Analiza!R$84="","",Analiza!R$84)</f>
        <v/>
      </c>
      <c r="P180" s="550" t="str">
        <f>IF(Analiza!S$84="","",Analiza!S$84)</f>
        <v/>
      </c>
      <c r="Q180" s="550" t="str">
        <f>IF(Analiza!T$84="","",Analiza!T$84)</f>
        <v/>
      </c>
      <c r="R180" s="550" t="str">
        <f>IF(Analiza!U$84="","",Analiza!U$84)</f>
        <v/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>
      <c r="A191" s="78"/>
      <c r="B191" s="79" t="s">
        <v>140</v>
      </c>
    </row>
    <row r="192" spans="1:33" s="8" customFormat="1">
      <c r="A192" s="672" t="s">
        <v>10</v>
      </c>
      <c r="B192" s="674" t="s">
        <v>212</v>
      </c>
      <c r="C192" s="676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>
      <c r="A193" s="673"/>
      <c r="B193" s="675"/>
      <c r="C193" s="677"/>
      <c r="D193" s="550" t="str">
        <f>IF(Analiza!G$84="","",Analiza!G$84)</f>
        <v/>
      </c>
      <c r="E193" s="550" t="str">
        <f>IF(Analiza!H$84="","",Analiza!H$84)</f>
        <v/>
      </c>
      <c r="F193" s="550" t="str">
        <f>IF(Analiza!I$84="","",Analiza!I$84)</f>
        <v/>
      </c>
      <c r="G193" s="550" t="str">
        <f>IF(Analiza!J$84="","",Analiza!J$84)</f>
        <v/>
      </c>
      <c r="H193" s="550" t="str">
        <f>IF(Analiza!K$84="","",Analiza!K$84)</f>
        <v/>
      </c>
      <c r="I193" s="550" t="str">
        <f>IF(Analiza!L$84="","",Analiza!L$84)</f>
        <v/>
      </c>
      <c r="J193" s="550" t="str">
        <f>IF(Analiza!M$84="","",Analiza!M$84)</f>
        <v/>
      </c>
      <c r="K193" s="550" t="str">
        <f>IF(Analiza!N$84="","",Analiza!N$84)</f>
        <v/>
      </c>
      <c r="L193" s="550" t="str">
        <f>IF(Analiza!O$84="","",Analiza!O$84)</f>
        <v/>
      </c>
      <c r="M193" s="550" t="str">
        <f>IF(Analiza!P$84="","",Analiza!P$84)</f>
        <v/>
      </c>
      <c r="N193" s="550" t="str">
        <f>IF(Analiza!Q$84="","",Analiza!Q$84)</f>
        <v/>
      </c>
      <c r="O193" s="550" t="str">
        <f>IF(Analiza!R$84="","",Analiza!R$84)</f>
        <v/>
      </c>
      <c r="P193" s="550" t="str">
        <f>IF(Analiza!S$84="","",Analiza!S$84)</f>
        <v/>
      </c>
      <c r="Q193" s="550" t="str">
        <f>IF(Analiza!T$84="","",Analiza!T$84)</f>
        <v/>
      </c>
      <c r="R193" s="550" t="str">
        <f>IF(Analiza!U$84="","",Analiza!U$84)</f>
        <v/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>
      <c r="A205" s="404"/>
      <c r="B205" s="405" t="s">
        <v>141</v>
      </c>
    </row>
    <row r="206" spans="1:40" s="8" customFormat="1" ht="11.25" customHeight="1">
      <c r="A206" s="672" t="s">
        <v>22</v>
      </c>
      <c r="B206" s="674" t="s">
        <v>607</v>
      </c>
      <c r="C206" s="676" t="s">
        <v>0</v>
      </c>
      <c r="D206" s="676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>
      <c r="A207" s="680"/>
      <c r="B207" s="675"/>
      <c r="C207" s="681"/>
      <c r="D207" s="682"/>
      <c r="E207" s="550" t="str">
        <f>IF(Analiza!G$84="","",Analiza!G$84)</f>
        <v/>
      </c>
      <c r="F207" s="550" t="str">
        <f>IF(Analiza!H$84="","",Analiza!H$84)</f>
        <v/>
      </c>
      <c r="G207" s="550" t="str">
        <f>IF(Analiza!I$84="","",Analiza!I$84)</f>
        <v/>
      </c>
      <c r="H207" s="550" t="str">
        <f>IF(Analiza!J$84="","",Analiza!J$84)</f>
        <v/>
      </c>
      <c r="I207" s="550" t="str">
        <f>IF(Analiza!K$84="","",Analiza!K$84)</f>
        <v/>
      </c>
      <c r="J207" s="550" t="str">
        <f>IF(Analiza!L$84="","",Analiza!L$84)</f>
        <v/>
      </c>
      <c r="K207" s="550" t="str">
        <f>IF(Analiza!M$84="","",Analiza!M$84)</f>
        <v/>
      </c>
      <c r="L207" s="550" t="str">
        <f>IF(Analiza!N$84="","",Analiza!N$84)</f>
        <v/>
      </c>
      <c r="M207" s="550" t="str">
        <f>IF(Analiza!O$84="","",Analiza!O$84)</f>
        <v/>
      </c>
      <c r="N207" s="550" t="str">
        <f>IF(Analiza!P$84="","",Analiza!P$84)</f>
        <v/>
      </c>
      <c r="O207" s="550" t="str">
        <f>IF(Analiza!Q$84="","",Analiza!Q$84)</f>
        <v/>
      </c>
      <c r="P207" s="550" t="str">
        <f>IF(Analiza!R$84="","",Analiza!R$84)</f>
        <v/>
      </c>
      <c r="Q207" s="550" t="str">
        <f>IF(Analiza!S$84="","",Analiza!S$84)</f>
        <v/>
      </c>
      <c r="R207" s="550" t="str">
        <f>IF(Analiza!T$84="","",Analiza!T$84)</f>
        <v/>
      </c>
      <c r="S207" s="550" t="str">
        <f>IF(Analiza!U$84="","",Analiza!U$84)</f>
        <v/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>
      <c r="A218" s="93" t="s">
        <v>112</v>
      </c>
      <c r="B218" s="202" t="s">
        <v>598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>
      <c r="A220" s="672" t="s">
        <v>124</v>
      </c>
      <c r="B220" s="674" t="s">
        <v>608</v>
      </c>
      <c r="C220" s="676" t="s">
        <v>0</v>
      </c>
      <c r="D220" s="676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>
      <c r="A221" s="680"/>
      <c r="B221" s="675"/>
      <c r="C221" s="681"/>
      <c r="D221" s="681"/>
      <c r="E221" s="550" t="str">
        <f>IF(Analiza!G$84="","",Analiza!G$84)</f>
        <v/>
      </c>
      <c r="F221" s="550" t="str">
        <f>IF(Analiza!H$84="","",Analiza!H$84)</f>
        <v/>
      </c>
      <c r="G221" s="550" t="str">
        <f>IF(Analiza!I$84="","",Analiza!I$84)</f>
        <v/>
      </c>
      <c r="H221" s="550" t="str">
        <f>IF(Analiza!J$84="","",Analiza!J$84)</f>
        <v/>
      </c>
      <c r="I221" s="550" t="str">
        <f>IF(Analiza!K$84="","",Analiza!K$84)</f>
        <v/>
      </c>
      <c r="J221" s="550" t="str">
        <f>IF(Analiza!L$84="","",Analiza!L$84)</f>
        <v/>
      </c>
      <c r="K221" s="550" t="str">
        <f>IF(Analiza!M$84="","",Analiza!M$84)</f>
        <v/>
      </c>
      <c r="L221" s="550" t="str">
        <f>IF(Analiza!N$84="","",Analiza!N$84)</f>
        <v/>
      </c>
      <c r="M221" s="550" t="str">
        <f>IF(Analiza!O$84="","",Analiza!O$84)</f>
        <v/>
      </c>
      <c r="N221" s="550" t="str">
        <f>IF(Analiza!P$84="","",Analiza!P$84)</f>
        <v/>
      </c>
      <c r="O221" s="550" t="str">
        <f>IF(Analiza!Q$84="","",Analiza!Q$84)</f>
        <v/>
      </c>
      <c r="P221" s="550" t="str">
        <f>IF(Analiza!R$84="","",Analiza!R$84)</f>
        <v/>
      </c>
      <c r="Q221" s="550" t="str">
        <f>IF(Analiza!S$84="","",Analiza!S$84)</f>
        <v/>
      </c>
      <c r="R221" s="550" t="str">
        <f>IF(Analiza!T$84="","",Analiza!T$84)</f>
        <v/>
      </c>
      <c r="S221" s="550" t="str">
        <f>IF(Analiza!U$84="","",Analiza!U$84)</f>
        <v/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>
      <c r="A232" s="93" t="s">
        <v>108</v>
      </c>
      <c r="B232" s="202" t="s">
        <v>598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>
      <c r="A234" s="672" t="s">
        <v>22</v>
      </c>
      <c r="B234" s="674" t="s">
        <v>215</v>
      </c>
      <c r="C234" s="676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>
      <c r="A235" s="673"/>
      <c r="B235" s="675"/>
      <c r="C235" s="677"/>
      <c r="D235" s="550" t="str">
        <f>IF(Analiza!G$84="","",Analiza!G$84)</f>
        <v/>
      </c>
      <c r="E235" s="550" t="str">
        <f>IF(Analiza!H$84="","",Analiza!H$84)</f>
        <v/>
      </c>
      <c r="F235" s="550" t="str">
        <f>IF(Analiza!I$84="","",Analiza!I$84)</f>
        <v/>
      </c>
      <c r="G235" s="550" t="str">
        <f>IF(Analiza!J$84="","",Analiza!J$84)</f>
        <v/>
      </c>
      <c r="H235" s="550" t="str">
        <f>IF(Analiza!K$84="","",Analiza!K$84)</f>
        <v/>
      </c>
      <c r="I235" s="550" t="str">
        <f>IF(Analiza!L$84="","",Analiza!L$84)</f>
        <v/>
      </c>
      <c r="J235" s="550" t="str">
        <f>IF(Analiza!M$84="","",Analiza!M$84)</f>
        <v/>
      </c>
      <c r="K235" s="550" t="str">
        <f>IF(Analiza!N$84="","",Analiza!N$84)</f>
        <v/>
      </c>
      <c r="L235" s="550" t="str">
        <f>IF(Analiza!O$84="","",Analiza!O$84)</f>
        <v/>
      </c>
      <c r="M235" s="550" t="str">
        <f>IF(Analiza!P$84="","",Analiza!P$84)</f>
        <v/>
      </c>
      <c r="N235" s="550" t="str">
        <f>IF(Analiza!Q$84="","",Analiza!Q$84)</f>
        <v/>
      </c>
      <c r="O235" s="550" t="str">
        <f>IF(Analiza!R$84="","",Analiza!R$84)</f>
        <v/>
      </c>
      <c r="P235" s="550" t="str">
        <f>IF(Analiza!S$84="","",Analiza!S$84)</f>
        <v/>
      </c>
      <c r="Q235" s="550" t="str">
        <f>IF(Analiza!T$84="","",Analiza!T$84)</f>
        <v/>
      </c>
      <c r="R235" s="550" t="str">
        <f>IF(Analiza!U$84="","",Analiza!U$84)</f>
        <v/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12" thickBot="1">
      <c r="A236" s="99">
        <v>7</v>
      </c>
      <c r="B236" s="198" t="s">
        <v>222</v>
      </c>
      <c r="C236" s="555" t="s">
        <v>1</v>
      </c>
      <c r="D236" s="571"/>
      <c r="E236" s="572"/>
      <c r="F236" s="572"/>
      <c r="G236" s="572"/>
      <c r="H236" s="572"/>
      <c r="I236" s="572"/>
      <c r="J236" s="572"/>
      <c r="K236" s="572"/>
      <c r="L236" s="572"/>
      <c r="M236" s="572"/>
      <c r="N236" s="572"/>
      <c r="O236" s="572"/>
      <c r="P236" s="572"/>
      <c r="Q236" s="572"/>
      <c r="R236" s="572"/>
      <c r="S236" s="572"/>
      <c r="T236" s="572"/>
      <c r="U236" s="572"/>
      <c r="V236" s="572"/>
      <c r="W236" s="572"/>
      <c r="X236" s="572"/>
      <c r="Y236" s="572"/>
      <c r="Z236" s="572"/>
      <c r="AA236" s="572"/>
      <c r="AB236" s="572"/>
      <c r="AC236" s="572"/>
      <c r="AD236" s="572"/>
      <c r="AE236" s="572"/>
      <c r="AF236" s="572"/>
      <c r="AG236" s="573"/>
      <c r="AH236" s="148"/>
      <c r="AI236" s="149"/>
      <c r="AJ236" s="148"/>
      <c r="AN236" s="111"/>
    </row>
    <row r="237" spans="1:40" s="405" customFormat="1" ht="19.5" customHeight="1">
      <c r="A237" s="404"/>
      <c r="B237" s="405" t="s">
        <v>226</v>
      </c>
      <c r="D237" s="564"/>
      <c r="E237" s="564"/>
      <c r="F237" s="564"/>
      <c r="G237" s="564"/>
      <c r="H237" s="564"/>
      <c r="I237" s="564"/>
      <c r="J237" s="564"/>
      <c r="K237" s="564"/>
      <c r="L237" s="564"/>
      <c r="M237" s="564"/>
      <c r="N237" s="564"/>
      <c r="O237" s="564"/>
      <c r="P237" s="564"/>
      <c r="Q237" s="564"/>
      <c r="R237" s="564"/>
      <c r="S237" s="564"/>
      <c r="T237" s="564"/>
      <c r="U237" s="564"/>
      <c r="V237" s="564"/>
      <c r="W237" s="564"/>
      <c r="X237" s="564"/>
      <c r="Y237" s="564"/>
      <c r="Z237" s="564"/>
      <c r="AA237" s="564"/>
      <c r="AB237" s="564"/>
      <c r="AC237" s="564"/>
      <c r="AD237" s="564"/>
      <c r="AE237" s="564"/>
      <c r="AF237" s="564"/>
      <c r="AG237" s="564"/>
    </row>
    <row r="238" spans="1:40" s="8" customFormat="1">
      <c r="A238" s="672" t="s">
        <v>124</v>
      </c>
      <c r="B238" s="674" t="s">
        <v>227</v>
      </c>
      <c r="C238" s="676" t="s">
        <v>0</v>
      </c>
      <c r="D238" s="36" t="str">
        <f>IF(Analiza!G$83="","",Analiza!G$83)</f>
        <v/>
      </c>
      <c r="E238" s="36" t="str">
        <f>IF(Analiza!H$83="","",Analiza!H$83)</f>
        <v/>
      </c>
      <c r="F238" s="36" t="str">
        <f>IF(Analiza!I$83="","",Analiza!I$83)</f>
        <v/>
      </c>
      <c r="G238" s="36" t="str">
        <f>IF(Analiza!J$83="","",Analiza!J$83)</f>
        <v/>
      </c>
      <c r="H238" s="36" t="str">
        <f>IF(Analiza!K$83="","",Analiza!K$83)</f>
        <v/>
      </c>
      <c r="I238" s="36" t="str">
        <f>IF(Analiza!L$83="","",Analiza!L$83)</f>
        <v/>
      </c>
      <c r="J238" s="36" t="str">
        <f>IF(Analiza!M$83="","",Analiza!M$83)</f>
        <v/>
      </c>
      <c r="K238" s="36" t="str">
        <f>IF(Analiza!N$83="","",Analiza!N$83)</f>
        <v/>
      </c>
      <c r="L238" s="36" t="str">
        <f>IF(Analiza!O$83="","",Analiza!O$83)</f>
        <v/>
      </c>
      <c r="M238" s="36" t="str">
        <f>IF(Analiza!P$83="","",Analiza!P$83)</f>
        <v/>
      </c>
      <c r="N238" s="36" t="str">
        <f>IF(Analiza!Q$83="","",Analiza!Q$83)</f>
        <v/>
      </c>
      <c r="O238" s="36" t="str">
        <f>IF(Analiza!R$83="","",Analiza!R$83)</f>
        <v/>
      </c>
      <c r="P238" s="36" t="str">
        <f>IF(Analiza!S$83="","",Analiza!S$83)</f>
        <v/>
      </c>
      <c r="Q238" s="36" t="str">
        <f>IF(Analiza!T$83="","",Analiza!T$83)</f>
        <v/>
      </c>
      <c r="R238" s="36" t="str">
        <f>IF(Analiza!U$83="","",Analiza!U$83)</f>
        <v/>
      </c>
      <c r="S238" s="36" t="str">
        <f>IF(Analiza!V$83="","",Analiza!V$83)</f>
        <v/>
      </c>
      <c r="T238" s="36" t="str">
        <f>IF(Analiza!W$83="","",Analiza!W$83)</f>
        <v/>
      </c>
      <c r="U238" s="36" t="str">
        <f>IF(Analiza!X$83="","",Analiza!X$83)</f>
        <v/>
      </c>
      <c r="V238" s="36" t="str">
        <f>IF(Analiza!Y$83="","",Analiza!Y$83)</f>
        <v/>
      </c>
      <c r="W238" s="36" t="str">
        <f>IF(Analiza!Z$83="","",Analiza!Z$83)</f>
        <v/>
      </c>
      <c r="X238" s="36" t="str">
        <f>IF(Analiza!AA$83="","",Analiza!AA$83)</f>
        <v/>
      </c>
      <c r="Y238" s="36" t="str">
        <f>IF(Analiza!AB$83="","",Analiza!AB$83)</f>
        <v/>
      </c>
      <c r="Z238" s="36" t="str">
        <f>IF(Analiza!AC$83="","",Analiza!AC$83)</f>
        <v/>
      </c>
      <c r="AA238" s="36" t="str">
        <f>IF(Analiza!AD$83="","",Analiza!AD$83)</f>
        <v/>
      </c>
      <c r="AB238" s="36" t="str">
        <f>IF(Analiza!AE$83="","",Analiza!AE$83)</f>
        <v/>
      </c>
      <c r="AC238" s="36" t="str">
        <f>IF(Analiza!AF$83="","",Analiza!AF$83)</f>
        <v/>
      </c>
      <c r="AD238" s="36" t="str">
        <f>IF(Analiza!AG$83="","",Analiza!AG$83)</f>
        <v/>
      </c>
      <c r="AE238" s="36" t="str">
        <f>IF(Analiza!AH$83="","",Analiza!AH$83)</f>
        <v/>
      </c>
      <c r="AF238" s="36" t="str">
        <f>IF(Analiza!AI$83="","",Analiza!AI$83)</f>
        <v/>
      </c>
      <c r="AG238" s="36" t="str">
        <f>IF(Analiza!AJ$83="","",Analiza!AJ$83)</f>
        <v/>
      </c>
    </row>
    <row r="239" spans="1:40" s="8" customFormat="1" ht="12" thickBot="1">
      <c r="A239" s="673"/>
      <c r="B239" s="675"/>
      <c r="C239" s="677"/>
      <c r="D239" s="550" t="str">
        <f>IF(Analiza!G$84="","",Analiza!G$84)</f>
        <v/>
      </c>
      <c r="E239" s="550" t="str">
        <f>IF(Analiza!H$84="","",Analiza!H$84)</f>
        <v/>
      </c>
      <c r="F239" s="550" t="str">
        <f>IF(Analiza!I$84="","",Analiza!I$84)</f>
        <v/>
      </c>
      <c r="G239" s="550" t="str">
        <f>IF(Analiza!J$84="","",Analiza!J$84)</f>
        <v/>
      </c>
      <c r="H239" s="550" t="str">
        <f>IF(Analiza!K$84="","",Analiza!K$84)</f>
        <v/>
      </c>
      <c r="I239" s="550" t="str">
        <f>IF(Analiza!L$84="","",Analiza!L$84)</f>
        <v/>
      </c>
      <c r="J239" s="550" t="str">
        <f>IF(Analiza!M$84="","",Analiza!M$84)</f>
        <v/>
      </c>
      <c r="K239" s="550" t="str">
        <f>IF(Analiza!N$84="","",Analiza!N$84)</f>
        <v/>
      </c>
      <c r="L239" s="550" t="str">
        <f>IF(Analiza!O$84="","",Analiza!O$84)</f>
        <v/>
      </c>
      <c r="M239" s="550" t="str">
        <f>IF(Analiza!P$84="","",Analiza!P$84)</f>
        <v/>
      </c>
      <c r="N239" s="550" t="str">
        <f>IF(Analiza!Q$84="","",Analiza!Q$84)</f>
        <v/>
      </c>
      <c r="O239" s="550" t="str">
        <f>IF(Analiza!R$84="","",Analiza!R$84)</f>
        <v/>
      </c>
      <c r="P239" s="550" t="str">
        <f>IF(Analiza!S$84="","",Analiza!S$84)</f>
        <v/>
      </c>
      <c r="Q239" s="550" t="str">
        <f>IF(Analiza!T$84="","",Analiza!T$84)</f>
        <v/>
      </c>
      <c r="R239" s="550" t="str">
        <f>IF(Analiza!U$84="","",Analiza!U$84)</f>
        <v/>
      </c>
      <c r="S239" s="550" t="str">
        <f>IF(Analiza!V$84="","",Analiza!V$84)</f>
        <v/>
      </c>
      <c r="T239" s="550" t="str">
        <f>IF(Analiza!W$84="","",Analiza!W$84)</f>
        <v/>
      </c>
      <c r="U239" s="550" t="str">
        <f>IF(Analiza!X$84="","",Analiza!X$84)</f>
        <v/>
      </c>
      <c r="V239" s="550" t="str">
        <f>IF(Analiza!Y$84="","",Analiza!Y$84)</f>
        <v/>
      </c>
      <c r="W239" s="550" t="str">
        <f>IF(Analiza!Z$84="","",Analiza!Z$84)</f>
        <v/>
      </c>
      <c r="X239" s="550" t="str">
        <f>IF(Analiza!AA$84="","",Analiza!AA$84)</f>
        <v/>
      </c>
      <c r="Y239" s="550" t="str">
        <f>IF(Analiza!AB$84="","",Analiza!AB$84)</f>
        <v/>
      </c>
      <c r="Z239" s="550" t="str">
        <f>IF(Analiza!AC$84="","",Analiza!AC$84)</f>
        <v/>
      </c>
      <c r="AA239" s="550" t="str">
        <f>IF(Analiza!AD$84="","",Analiza!AD$84)</f>
        <v/>
      </c>
      <c r="AB239" s="550" t="str">
        <f>IF(Analiza!AE$84="","",Analiza!AE$84)</f>
        <v/>
      </c>
      <c r="AC239" s="550" t="str">
        <f>IF(Analiza!AF$84="","",Analiza!AF$84)</f>
        <v/>
      </c>
      <c r="AD239" s="550" t="str">
        <f>IF(Analiza!AG$84="","",Analiza!AG$84)</f>
        <v/>
      </c>
      <c r="AE239" s="550" t="str">
        <f>IF(Analiza!AH$84="","",Analiza!AH$84)</f>
        <v/>
      </c>
      <c r="AF239" s="550" t="str">
        <f>IF(Analiza!AI$84="","",Analiza!AI$84)</f>
        <v/>
      </c>
      <c r="AG239" s="550" t="str">
        <f>IF(Analiza!AJ$84="","",Analiza!AJ$84)</f>
        <v/>
      </c>
    </row>
    <row r="240" spans="1:40" s="70" customFormat="1">
      <c r="A240" s="99">
        <v>1</v>
      </c>
      <c r="B240" s="198" t="s">
        <v>223</v>
      </c>
      <c r="C240" s="555" t="s">
        <v>1</v>
      </c>
      <c r="D240" s="542"/>
      <c r="E240" s="543"/>
      <c r="F240" s="543"/>
      <c r="G240" s="543"/>
      <c r="H240" s="543"/>
      <c r="I240" s="543"/>
      <c r="J240" s="543"/>
      <c r="K240" s="543"/>
      <c r="L240" s="543"/>
      <c r="M240" s="543"/>
      <c r="N240" s="543"/>
      <c r="O240" s="543"/>
      <c r="P240" s="543"/>
      <c r="Q240" s="543"/>
      <c r="R240" s="543"/>
      <c r="S240" s="543"/>
      <c r="T240" s="543"/>
      <c r="U240" s="543"/>
      <c r="V240" s="543"/>
      <c r="W240" s="543"/>
      <c r="X240" s="543"/>
      <c r="Y240" s="543"/>
      <c r="Z240" s="543"/>
      <c r="AA240" s="543"/>
      <c r="AB240" s="543"/>
      <c r="AC240" s="543"/>
      <c r="AD240" s="543"/>
      <c r="AE240" s="543"/>
      <c r="AF240" s="543"/>
      <c r="AG240" s="544"/>
      <c r="AH240" s="97"/>
      <c r="AI240" s="98"/>
      <c r="AJ240" s="97"/>
      <c r="AN240" s="75"/>
    </row>
    <row r="241" spans="1:40" s="70" customFormat="1">
      <c r="A241" s="93">
        <v>2</v>
      </c>
      <c r="B241" s="202" t="s">
        <v>224</v>
      </c>
      <c r="C241" s="556" t="s">
        <v>1</v>
      </c>
      <c r="D241" s="545"/>
      <c r="E241" s="258"/>
      <c r="F241" s="258"/>
      <c r="G241" s="258"/>
      <c r="H241" s="258"/>
      <c r="I241" s="258"/>
      <c r="J241" s="258"/>
      <c r="K241" s="258"/>
      <c r="L241" s="258"/>
      <c r="M241" s="258"/>
      <c r="N241" s="258"/>
      <c r="O241" s="258"/>
      <c r="P241" s="258"/>
      <c r="Q241" s="258"/>
      <c r="R241" s="258"/>
      <c r="S241" s="258"/>
      <c r="T241" s="258"/>
      <c r="U241" s="258"/>
      <c r="V241" s="258"/>
      <c r="W241" s="258"/>
      <c r="X241" s="258"/>
      <c r="Y241" s="258"/>
      <c r="Z241" s="258"/>
      <c r="AA241" s="258"/>
      <c r="AB241" s="258"/>
      <c r="AC241" s="258"/>
      <c r="AD241" s="258"/>
      <c r="AE241" s="258"/>
      <c r="AF241" s="258"/>
      <c r="AG241" s="546"/>
      <c r="AH241" s="97"/>
      <c r="AI241" s="98"/>
      <c r="AJ241" s="97"/>
      <c r="AN241" s="75"/>
    </row>
    <row r="242" spans="1:40" s="70" customFormat="1" ht="12" thickBot="1">
      <c r="A242" s="93">
        <v>3</v>
      </c>
      <c r="B242" s="202" t="s">
        <v>225</v>
      </c>
      <c r="C242" s="556" t="s">
        <v>1</v>
      </c>
      <c r="D242" s="559"/>
      <c r="E242" s="553"/>
      <c r="F242" s="553"/>
      <c r="G242" s="553"/>
      <c r="H242" s="553"/>
      <c r="I242" s="553"/>
      <c r="J242" s="553"/>
      <c r="K242" s="553"/>
      <c r="L242" s="553"/>
      <c r="M242" s="553"/>
      <c r="N242" s="553"/>
      <c r="O242" s="553"/>
      <c r="P242" s="553"/>
      <c r="Q242" s="553"/>
      <c r="R242" s="553"/>
      <c r="S242" s="553"/>
      <c r="T242" s="553"/>
      <c r="U242" s="553"/>
      <c r="V242" s="553"/>
      <c r="W242" s="553"/>
      <c r="X242" s="553"/>
      <c r="Y242" s="553"/>
      <c r="Z242" s="553"/>
      <c r="AA242" s="553"/>
      <c r="AB242" s="553"/>
      <c r="AC242" s="553"/>
      <c r="AD242" s="553"/>
      <c r="AE242" s="553"/>
      <c r="AF242" s="553"/>
      <c r="AG242" s="554"/>
      <c r="AH242" s="97"/>
      <c r="AI242" s="98"/>
      <c r="AJ242" s="97"/>
      <c r="AN242" s="75"/>
    </row>
    <row r="243" spans="1:40" s="405" customFormat="1" ht="19.5" customHeight="1">
      <c r="A243" s="404"/>
      <c r="B243" s="405" t="s">
        <v>235</v>
      </c>
      <c r="D243" s="564"/>
      <c r="E243" s="564"/>
      <c r="F243" s="564"/>
      <c r="G243" s="564"/>
      <c r="H243" s="564"/>
      <c r="I243" s="564"/>
      <c r="J243" s="564"/>
      <c r="K243" s="564"/>
      <c r="L243" s="564"/>
      <c r="M243" s="564"/>
      <c r="N243" s="564"/>
      <c r="O243" s="564"/>
      <c r="P243" s="564"/>
      <c r="Q243" s="564"/>
      <c r="R243" s="564"/>
      <c r="S243" s="564"/>
      <c r="T243" s="564"/>
      <c r="U243" s="564"/>
      <c r="V243" s="564"/>
      <c r="W243" s="564"/>
      <c r="X243" s="564"/>
      <c r="Y243" s="564"/>
      <c r="Z243" s="564"/>
      <c r="AA243" s="564"/>
      <c r="AB243" s="564"/>
      <c r="AC243" s="564"/>
      <c r="AD243" s="564"/>
      <c r="AE243" s="564"/>
      <c r="AF243" s="564"/>
      <c r="AG243" s="564"/>
    </row>
    <row r="244" spans="1:40" s="8" customFormat="1">
      <c r="A244" s="672" t="s">
        <v>122</v>
      </c>
      <c r="B244" s="674" t="s">
        <v>236</v>
      </c>
      <c r="C244" s="676" t="s">
        <v>0</v>
      </c>
      <c r="D244" s="36" t="str">
        <f>IF(Analiza!G$83="","",Analiza!G$83)</f>
        <v/>
      </c>
      <c r="E244" s="36" t="str">
        <f>IF(Analiza!H$83="","",Analiza!H$83)</f>
        <v/>
      </c>
      <c r="F244" s="36" t="str">
        <f>IF(Analiza!I$83="","",Analiza!I$83)</f>
        <v/>
      </c>
      <c r="G244" s="36" t="str">
        <f>IF(Analiza!J$83="","",Analiza!J$83)</f>
        <v/>
      </c>
      <c r="H244" s="36" t="str">
        <f>IF(Analiza!K$83="","",Analiza!K$83)</f>
        <v/>
      </c>
      <c r="I244" s="36" t="str">
        <f>IF(Analiza!L$83="","",Analiza!L$83)</f>
        <v/>
      </c>
      <c r="J244" s="36" t="str">
        <f>IF(Analiza!M$83="","",Analiza!M$83)</f>
        <v/>
      </c>
      <c r="K244" s="36" t="str">
        <f>IF(Analiza!N$83="","",Analiza!N$83)</f>
        <v/>
      </c>
      <c r="L244" s="36" t="str">
        <f>IF(Analiza!O$83="","",Analiza!O$83)</f>
        <v/>
      </c>
      <c r="M244" s="36" t="str">
        <f>IF(Analiza!P$83="","",Analiza!P$83)</f>
        <v/>
      </c>
      <c r="N244" s="36" t="str">
        <f>IF(Analiza!Q$83="","",Analiza!Q$83)</f>
        <v/>
      </c>
      <c r="O244" s="36" t="str">
        <f>IF(Analiza!R$83="","",Analiza!R$83)</f>
        <v/>
      </c>
      <c r="P244" s="36" t="str">
        <f>IF(Analiza!S$83="","",Analiza!S$83)</f>
        <v/>
      </c>
      <c r="Q244" s="36" t="str">
        <f>IF(Analiza!T$83="","",Analiza!T$83)</f>
        <v/>
      </c>
      <c r="R244" s="36" t="str">
        <f>IF(Analiza!U$83="","",Analiza!U$83)</f>
        <v/>
      </c>
      <c r="S244" s="36" t="str">
        <f>IF(Analiza!V$83="","",Analiza!V$83)</f>
        <v/>
      </c>
      <c r="T244" s="36" t="str">
        <f>IF(Analiza!W$83="","",Analiza!W$83)</f>
        <v/>
      </c>
      <c r="U244" s="36" t="str">
        <f>IF(Analiza!X$83="","",Analiza!X$83)</f>
        <v/>
      </c>
      <c r="V244" s="36" t="str">
        <f>IF(Analiza!Y$83="","",Analiza!Y$83)</f>
        <v/>
      </c>
      <c r="W244" s="36" t="str">
        <f>IF(Analiza!Z$83="","",Analiza!Z$83)</f>
        <v/>
      </c>
      <c r="X244" s="36" t="str">
        <f>IF(Analiza!AA$83="","",Analiza!AA$83)</f>
        <v/>
      </c>
      <c r="Y244" s="36" t="str">
        <f>IF(Analiza!AB$83="","",Analiza!AB$83)</f>
        <v/>
      </c>
      <c r="Z244" s="36" t="str">
        <f>IF(Analiza!AC$83="","",Analiza!AC$83)</f>
        <v/>
      </c>
      <c r="AA244" s="36" t="str">
        <f>IF(Analiza!AD$83="","",Analiza!AD$83)</f>
        <v/>
      </c>
      <c r="AB244" s="36" t="str">
        <f>IF(Analiza!AE$83="","",Analiza!AE$83)</f>
        <v/>
      </c>
      <c r="AC244" s="36" t="str">
        <f>IF(Analiza!AF$83="","",Analiza!AF$83)</f>
        <v/>
      </c>
      <c r="AD244" s="36" t="str">
        <f>IF(Analiza!AG$83="","",Analiza!AG$83)</f>
        <v/>
      </c>
      <c r="AE244" s="36" t="str">
        <f>IF(Analiza!AH$83="","",Analiza!AH$83)</f>
        <v/>
      </c>
      <c r="AF244" s="36" t="str">
        <f>IF(Analiza!AI$83="","",Analiza!AI$83)</f>
        <v/>
      </c>
      <c r="AG244" s="36" t="str">
        <f>IF(Analiza!AJ$83="","",Analiza!AJ$83)</f>
        <v/>
      </c>
    </row>
    <row r="245" spans="1:40" s="8" customFormat="1" ht="12" thickBot="1">
      <c r="A245" s="673"/>
      <c r="B245" s="675"/>
      <c r="C245" s="677"/>
      <c r="D245" s="550" t="str">
        <f>IF(Analiza!G$84="","",Analiza!G$84)</f>
        <v/>
      </c>
      <c r="E245" s="550" t="str">
        <f>IF(Analiza!H$84="","",Analiza!H$84)</f>
        <v/>
      </c>
      <c r="F245" s="550" t="str">
        <f>IF(Analiza!I$84="","",Analiza!I$84)</f>
        <v/>
      </c>
      <c r="G245" s="550" t="str">
        <f>IF(Analiza!J$84="","",Analiza!J$84)</f>
        <v/>
      </c>
      <c r="H245" s="550" t="str">
        <f>IF(Analiza!K$84="","",Analiza!K$84)</f>
        <v/>
      </c>
      <c r="I245" s="550" t="str">
        <f>IF(Analiza!L$84="","",Analiza!L$84)</f>
        <v/>
      </c>
      <c r="J245" s="550" t="str">
        <f>IF(Analiza!M$84="","",Analiza!M$84)</f>
        <v/>
      </c>
      <c r="K245" s="550" t="str">
        <f>IF(Analiza!N$84="","",Analiza!N$84)</f>
        <v/>
      </c>
      <c r="L245" s="550" t="str">
        <f>IF(Analiza!O$84="","",Analiza!O$84)</f>
        <v/>
      </c>
      <c r="M245" s="550" t="str">
        <f>IF(Analiza!P$84="","",Analiza!P$84)</f>
        <v/>
      </c>
      <c r="N245" s="550" t="str">
        <f>IF(Analiza!Q$84="","",Analiza!Q$84)</f>
        <v/>
      </c>
      <c r="O245" s="550" t="str">
        <f>IF(Analiza!R$84="","",Analiza!R$84)</f>
        <v/>
      </c>
      <c r="P245" s="550" t="str">
        <f>IF(Analiza!S$84="","",Analiza!S$84)</f>
        <v/>
      </c>
      <c r="Q245" s="550" t="str">
        <f>IF(Analiza!T$84="","",Analiza!T$84)</f>
        <v/>
      </c>
      <c r="R245" s="550" t="str">
        <f>IF(Analiza!U$84="","",Analiza!U$84)</f>
        <v/>
      </c>
      <c r="S245" s="550" t="str">
        <f>IF(Analiza!V$84="","",Analiza!V$84)</f>
        <v/>
      </c>
      <c r="T245" s="550" t="str">
        <f>IF(Analiza!W$84="","",Analiza!W$84)</f>
        <v/>
      </c>
      <c r="U245" s="550" t="str">
        <f>IF(Analiza!X$84="","",Analiza!X$84)</f>
        <v/>
      </c>
      <c r="V245" s="550" t="str">
        <f>IF(Analiza!Y$84="","",Analiza!Y$84)</f>
        <v/>
      </c>
      <c r="W245" s="550" t="str">
        <f>IF(Analiza!Z$84="","",Analiza!Z$84)</f>
        <v/>
      </c>
      <c r="X245" s="550" t="str">
        <f>IF(Analiza!AA$84="","",Analiza!AA$84)</f>
        <v/>
      </c>
      <c r="Y245" s="550" t="str">
        <f>IF(Analiza!AB$84="","",Analiza!AB$84)</f>
        <v/>
      </c>
      <c r="Z245" s="550" t="str">
        <f>IF(Analiza!AC$84="","",Analiza!AC$84)</f>
        <v/>
      </c>
      <c r="AA245" s="550" t="str">
        <f>IF(Analiza!AD$84="","",Analiza!AD$84)</f>
        <v/>
      </c>
      <c r="AB245" s="550" t="str">
        <f>IF(Analiza!AE$84="","",Analiza!AE$84)</f>
        <v/>
      </c>
      <c r="AC245" s="550" t="str">
        <f>IF(Analiza!AF$84="","",Analiza!AF$84)</f>
        <v/>
      </c>
      <c r="AD245" s="550" t="str">
        <f>IF(Analiza!AG$84="","",Analiza!AG$84)</f>
        <v/>
      </c>
      <c r="AE245" s="550" t="str">
        <f>IF(Analiza!AH$84="","",Analiza!AH$84)</f>
        <v/>
      </c>
      <c r="AF245" s="550" t="str">
        <f>IF(Analiza!AI$84="","",Analiza!AI$84)</f>
        <v/>
      </c>
      <c r="AG245" s="550" t="str">
        <f>IF(Analiza!AJ$84="","",Analiza!AJ$84)</f>
        <v/>
      </c>
    </row>
    <row r="246" spans="1:40" s="69" customFormat="1" ht="34.5" thickBot="1">
      <c r="A246" s="406">
        <v>5</v>
      </c>
      <c r="B246" s="598" t="s">
        <v>609</v>
      </c>
      <c r="C246" s="555" t="s">
        <v>1</v>
      </c>
      <c r="D246" s="571"/>
      <c r="E246" s="572"/>
      <c r="F246" s="572"/>
      <c r="G246" s="572"/>
      <c r="H246" s="572"/>
      <c r="I246" s="572"/>
      <c r="J246" s="572"/>
      <c r="K246" s="572"/>
      <c r="L246" s="572"/>
      <c r="M246" s="572"/>
      <c r="N246" s="572"/>
      <c r="O246" s="572"/>
      <c r="P246" s="572"/>
      <c r="Q246" s="572"/>
      <c r="R246" s="572"/>
      <c r="S246" s="572"/>
      <c r="T246" s="572"/>
      <c r="U246" s="572"/>
      <c r="V246" s="572"/>
      <c r="W246" s="572"/>
      <c r="X246" s="572"/>
      <c r="Y246" s="572"/>
      <c r="Z246" s="572"/>
      <c r="AA246" s="572"/>
      <c r="AB246" s="572"/>
      <c r="AC246" s="572"/>
      <c r="AD246" s="572"/>
      <c r="AE246" s="572"/>
      <c r="AF246" s="572"/>
      <c r="AG246" s="573"/>
      <c r="AH246" s="148"/>
      <c r="AI246" s="149"/>
      <c r="AJ246" s="148"/>
      <c r="AN246" s="111"/>
    </row>
    <row r="247" spans="1:40" s="372" customFormat="1" ht="24" customHeight="1">
      <c r="A247" s="371" t="s">
        <v>307</v>
      </c>
      <c r="B247" s="372" t="s">
        <v>308</v>
      </c>
      <c r="H247" s="400"/>
    </row>
    <row r="248" spans="1:40" s="396" customFormat="1" ht="19.5" customHeight="1">
      <c r="A248" s="395"/>
      <c r="B248" s="396" t="s">
        <v>329</v>
      </c>
    </row>
    <row r="249" spans="1:40" s="8" customFormat="1">
      <c r="A249" s="672" t="s">
        <v>10</v>
      </c>
      <c r="B249" s="674" t="s">
        <v>2</v>
      </c>
      <c r="C249" s="676" t="s">
        <v>0</v>
      </c>
      <c r="D249" s="385" t="str">
        <f>IF(Analiza!G$83="","",Analiza!G$83)</f>
        <v/>
      </c>
      <c r="E249" s="385" t="str">
        <f>IF(Analiza!H$83="","",Analiza!H$83)</f>
        <v/>
      </c>
      <c r="F249" s="385" t="str">
        <f>IF(Analiza!I$83="","",Analiza!I$83)</f>
        <v/>
      </c>
      <c r="G249" s="385" t="str">
        <f>IF(Analiza!J$83="","",Analiza!J$83)</f>
        <v/>
      </c>
      <c r="H249" s="385" t="str">
        <f>IF(Analiza!K$83="","",Analiza!K$83)</f>
        <v/>
      </c>
      <c r="I249" s="385" t="str">
        <f>IF(Analiza!L$83="","",Analiza!L$83)</f>
        <v/>
      </c>
      <c r="J249" s="385" t="str">
        <f>IF(Analiza!M$83="","",Analiza!M$83)</f>
        <v/>
      </c>
      <c r="K249" s="385" t="str">
        <f>IF(Analiza!N$83="","",Analiza!N$83)</f>
        <v/>
      </c>
      <c r="L249" s="385" t="str">
        <f>IF(Analiza!O$83="","",Analiza!O$83)</f>
        <v/>
      </c>
      <c r="M249" s="385" t="str">
        <f>IF(Analiza!P$83="","",Analiza!P$83)</f>
        <v/>
      </c>
      <c r="N249" s="385" t="str">
        <f>IF(Analiza!Q$83="","",Analiza!Q$83)</f>
        <v/>
      </c>
      <c r="O249" s="385" t="str">
        <f>IF(Analiza!R$83="","",Analiza!R$83)</f>
        <v/>
      </c>
      <c r="P249" s="385" t="str">
        <f>IF(Analiza!S$83="","",Analiza!S$83)</f>
        <v/>
      </c>
      <c r="Q249" s="385" t="str">
        <f>IF(Analiza!T$83="","",Analiza!T$83)</f>
        <v/>
      </c>
      <c r="R249" s="385" t="str">
        <f>IF(Analiza!U$83="","",Analiza!U$83)</f>
        <v/>
      </c>
      <c r="S249" s="385" t="str">
        <f>IF(Analiza!V$83="","",Analiza!V$83)</f>
        <v/>
      </c>
      <c r="T249" s="385" t="str">
        <f>IF(Analiza!W$83="","",Analiza!W$83)</f>
        <v/>
      </c>
      <c r="U249" s="385" t="str">
        <f>IF(Analiza!X$83="","",Analiza!X$83)</f>
        <v/>
      </c>
      <c r="V249" s="385" t="str">
        <f>IF(Analiza!Y$83="","",Analiza!Y$83)</f>
        <v/>
      </c>
      <c r="W249" s="385" t="str">
        <f>IF(Analiza!Z$83="","",Analiza!Z$83)</f>
        <v/>
      </c>
      <c r="X249" s="385" t="str">
        <f>IF(Analiza!AA$83="","",Analiza!AA$83)</f>
        <v/>
      </c>
      <c r="Y249" s="385" t="str">
        <f>IF(Analiza!AB$83="","",Analiza!AB$83)</f>
        <v/>
      </c>
      <c r="Z249" s="385" t="str">
        <f>IF(Analiza!AC$83="","",Analiza!AC$83)</f>
        <v/>
      </c>
      <c r="AA249" s="385" t="str">
        <f>IF(Analiza!AD$83="","",Analiza!AD$83)</f>
        <v/>
      </c>
      <c r="AB249" s="385" t="str">
        <f>IF(Analiza!AE$83="","",Analiza!AE$83)</f>
        <v/>
      </c>
      <c r="AC249" s="385" t="str">
        <f>IF(Analiza!AF$83="","",Analiza!AF$83)</f>
        <v/>
      </c>
      <c r="AD249" s="385" t="str">
        <f>IF(Analiza!AG$83="","",Analiza!AG$83)</f>
        <v/>
      </c>
      <c r="AE249" s="385" t="str">
        <f>IF(Analiza!AH$83="","",Analiza!AH$83)</f>
        <v/>
      </c>
      <c r="AF249" s="385" t="str">
        <f>IF(Analiza!AI$83="","",Analiza!AI$83)</f>
        <v/>
      </c>
      <c r="AG249" s="385" t="str">
        <f>IF(Analiza!AJ$83="","",Analiza!AJ$83)</f>
        <v/>
      </c>
    </row>
    <row r="250" spans="1:40" s="8" customFormat="1" ht="12" thickBot="1">
      <c r="A250" s="673"/>
      <c r="B250" s="675"/>
      <c r="C250" s="677"/>
      <c r="D250" s="494" t="str">
        <f>IF(Analiza!G$84="","",Analiza!G$84)</f>
        <v/>
      </c>
      <c r="E250" s="494" t="str">
        <f>IF(Analiza!H$84="","",Analiza!H$84)</f>
        <v/>
      </c>
      <c r="F250" s="494" t="str">
        <f>IF(Analiza!I$84="","",Analiza!I$84)</f>
        <v/>
      </c>
      <c r="G250" s="494" t="str">
        <f>IF(Analiza!J$84="","",Analiza!J$84)</f>
        <v/>
      </c>
      <c r="H250" s="494" t="str">
        <f>IF(Analiza!K$84="","",Analiza!K$84)</f>
        <v/>
      </c>
      <c r="I250" s="494" t="str">
        <f>IF(Analiza!L$84="","",Analiza!L$84)</f>
        <v/>
      </c>
      <c r="J250" s="494" t="str">
        <f>IF(Analiza!M$84="","",Analiza!M$84)</f>
        <v/>
      </c>
      <c r="K250" s="494" t="str">
        <f>IF(Analiza!N$84="","",Analiza!N$84)</f>
        <v/>
      </c>
      <c r="L250" s="494" t="str">
        <f>IF(Analiza!O$84="","",Analiza!O$84)</f>
        <v/>
      </c>
      <c r="M250" s="494" t="str">
        <f>IF(Analiza!P$84="","",Analiza!P$84)</f>
        <v/>
      </c>
      <c r="N250" s="494" t="str">
        <f>IF(Analiza!Q$84="","",Analiza!Q$84)</f>
        <v/>
      </c>
      <c r="O250" s="494" t="str">
        <f>IF(Analiza!R$84="","",Analiza!R$84)</f>
        <v/>
      </c>
      <c r="P250" s="494" t="str">
        <f>IF(Analiza!S$84="","",Analiza!S$84)</f>
        <v/>
      </c>
      <c r="Q250" s="494" t="str">
        <f>IF(Analiza!T$84="","",Analiza!T$84)</f>
        <v/>
      </c>
      <c r="R250" s="494" t="str">
        <f>IF(Analiza!U$84="","",Analiza!U$84)</f>
        <v/>
      </c>
      <c r="S250" s="494" t="str">
        <f>IF(Analiza!V$84="","",Analiza!V$84)</f>
        <v/>
      </c>
      <c r="T250" s="494" t="str">
        <f>IF(Analiza!W$84="","",Analiza!W$84)</f>
        <v/>
      </c>
      <c r="U250" s="494" t="str">
        <f>IF(Analiza!X$84="","",Analiza!X$84)</f>
        <v/>
      </c>
      <c r="V250" s="494" t="str">
        <f>IF(Analiza!Y$84="","",Analiza!Y$84)</f>
        <v/>
      </c>
      <c r="W250" s="494" t="str">
        <f>IF(Analiza!Z$84="","",Analiza!Z$84)</f>
        <v/>
      </c>
      <c r="X250" s="494" t="str">
        <f>IF(Analiza!AA$84="","",Analiza!AA$84)</f>
        <v/>
      </c>
      <c r="Y250" s="494" t="str">
        <f>IF(Analiza!AB$84="","",Analiza!AB$84)</f>
        <v/>
      </c>
      <c r="Z250" s="494" t="str">
        <f>IF(Analiza!AC$84="","",Analiza!AC$84)</f>
        <v/>
      </c>
      <c r="AA250" s="494" t="str">
        <f>IF(Analiza!AD$84="","",Analiza!AD$84)</f>
        <v/>
      </c>
      <c r="AB250" s="494" t="str">
        <f>IF(Analiza!AE$84="","",Analiza!AE$84)</f>
        <v/>
      </c>
      <c r="AC250" s="494" t="str">
        <f>IF(Analiza!AF$84="","",Analiza!AF$84)</f>
        <v/>
      </c>
      <c r="AD250" s="494" t="str">
        <f>IF(Analiza!AG$84="","",Analiza!AG$84)</f>
        <v/>
      </c>
      <c r="AE250" s="494" t="str">
        <f>IF(Analiza!AH$84="","",Analiza!AH$84)</f>
        <v/>
      </c>
      <c r="AF250" s="494" t="str">
        <f>IF(Analiza!AI$84="","",Analiza!AI$84)</f>
        <v/>
      </c>
      <c r="AG250" s="494" t="str">
        <f>IF(Analiza!AJ$84="","",Analiza!AJ$84)</f>
        <v/>
      </c>
    </row>
    <row r="251" spans="1:40" s="5" customFormat="1" ht="12" thickBot="1">
      <c r="A251" s="38">
        <v>0</v>
      </c>
      <c r="B251" s="4" t="s">
        <v>599</v>
      </c>
      <c r="C251" s="574" t="s">
        <v>1</v>
      </c>
      <c r="D251" s="577"/>
      <c r="E251" s="575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6"/>
      <c r="AA251" s="136"/>
      <c r="AB251" s="136"/>
      <c r="AC251" s="136"/>
      <c r="AD251" s="136"/>
      <c r="AE251" s="136"/>
      <c r="AF251" s="136"/>
      <c r="AG251" s="136"/>
    </row>
    <row r="252" spans="1:40" s="5" customFormat="1" ht="12" thickBot="1">
      <c r="A252" s="315">
        <v>1</v>
      </c>
      <c r="B252" s="316" t="s">
        <v>24</v>
      </c>
      <c r="C252" s="317" t="s">
        <v>1</v>
      </c>
      <c r="D252" s="576"/>
      <c r="E252" s="320"/>
      <c r="F252" s="320"/>
      <c r="G252" s="320"/>
      <c r="H252" s="320"/>
      <c r="I252" s="320"/>
      <c r="J252" s="320"/>
      <c r="K252" s="320"/>
      <c r="L252" s="320"/>
      <c r="M252" s="320"/>
      <c r="N252" s="320"/>
      <c r="O252" s="320"/>
      <c r="P252" s="320"/>
      <c r="Q252" s="320"/>
      <c r="R252" s="320"/>
      <c r="S252" s="320"/>
      <c r="T252" s="320"/>
      <c r="U252" s="320"/>
      <c r="V252" s="320"/>
      <c r="W252" s="320"/>
      <c r="X252" s="320"/>
      <c r="Y252" s="320"/>
      <c r="Z252" s="320"/>
      <c r="AA252" s="320"/>
      <c r="AB252" s="320"/>
      <c r="AC252" s="320"/>
      <c r="AD252" s="320"/>
      <c r="AE252" s="320"/>
      <c r="AF252" s="320"/>
      <c r="AG252" s="320"/>
    </row>
    <row r="253" spans="1:40" s="18" customFormat="1" ht="22.5">
      <c r="A253" s="40" t="s">
        <v>15</v>
      </c>
      <c r="B253" s="23" t="s">
        <v>610</v>
      </c>
      <c r="C253" s="578" t="s">
        <v>1</v>
      </c>
      <c r="D253" s="580"/>
      <c r="E253" s="581"/>
      <c r="F253" s="581"/>
      <c r="G253" s="581"/>
      <c r="H253" s="581"/>
      <c r="I253" s="581"/>
      <c r="J253" s="581"/>
      <c r="K253" s="581"/>
      <c r="L253" s="581"/>
      <c r="M253" s="581"/>
      <c r="N253" s="581"/>
      <c r="O253" s="581"/>
      <c r="P253" s="581"/>
      <c r="Q253" s="581"/>
      <c r="R253" s="581"/>
      <c r="S253" s="581"/>
      <c r="T253" s="581"/>
      <c r="U253" s="581"/>
      <c r="V253" s="581"/>
      <c r="W253" s="581"/>
      <c r="X253" s="581"/>
      <c r="Y253" s="581"/>
      <c r="Z253" s="581"/>
      <c r="AA253" s="581"/>
      <c r="AB253" s="581"/>
      <c r="AC253" s="581"/>
      <c r="AD253" s="581"/>
      <c r="AE253" s="581"/>
      <c r="AF253" s="581"/>
      <c r="AG253" s="582"/>
    </row>
    <row r="254" spans="1:40" s="18" customFormat="1">
      <c r="A254" s="40" t="s">
        <v>16</v>
      </c>
      <c r="B254" s="23" t="s">
        <v>600</v>
      </c>
      <c r="C254" s="578" t="s">
        <v>1</v>
      </c>
      <c r="D254" s="583"/>
      <c r="E254" s="321"/>
      <c r="F254" s="321"/>
      <c r="G254" s="321"/>
      <c r="H254" s="321"/>
      <c r="I254" s="321"/>
      <c r="J254" s="321"/>
      <c r="K254" s="321"/>
      <c r="L254" s="321"/>
      <c r="M254" s="321"/>
      <c r="N254" s="321"/>
      <c r="O254" s="321"/>
      <c r="P254" s="321"/>
      <c r="Q254" s="321"/>
      <c r="R254" s="321"/>
      <c r="S254" s="321"/>
      <c r="T254" s="321"/>
      <c r="U254" s="321"/>
      <c r="V254" s="321"/>
      <c r="W254" s="321"/>
      <c r="X254" s="321"/>
      <c r="Y254" s="321"/>
      <c r="Z254" s="321"/>
      <c r="AA254" s="321"/>
      <c r="AB254" s="321"/>
      <c r="AC254" s="321"/>
      <c r="AD254" s="321"/>
      <c r="AE254" s="321"/>
      <c r="AF254" s="321"/>
      <c r="AG254" s="584"/>
    </row>
    <row r="255" spans="1:40" s="18" customFormat="1" ht="23.25" thickBot="1">
      <c r="A255" s="41" t="s">
        <v>17</v>
      </c>
      <c r="B255" s="25" t="s">
        <v>601</v>
      </c>
      <c r="C255" s="579" t="s">
        <v>1</v>
      </c>
      <c r="D255" s="585"/>
      <c r="E255" s="586"/>
      <c r="F255" s="586"/>
      <c r="G255" s="586"/>
      <c r="H255" s="586"/>
      <c r="I255" s="586"/>
      <c r="J255" s="586"/>
      <c r="K255" s="586"/>
      <c r="L255" s="586"/>
      <c r="M255" s="586"/>
      <c r="N255" s="586"/>
      <c r="O255" s="586"/>
      <c r="P255" s="586"/>
      <c r="Q255" s="586"/>
      <c r="R255" s="586"/>
      <c r="S255" s="586"/>
      <c r="T255" s="586"/>
      <c r="U255" s="586"/>
      <c r="V255" s="586"/>
      <c r="W255" s="586"/>
      <c r="X255" s="586"/>
      <c r="Y255" s="586"/>
      <c r="Z255" s="586"/>
      <c r="AA255" s="586"/>
      <c r="AB255" s="586"/>
      <c r="AC255" s="586"/>
      <c r="AD255" s="586"/>
      <c r="AE255" s="586"/>
      <c r="AF255" s="586"/>
      <c r="AG255" s="587"/>
    </row>
    <row r="256" spans="1:40" s="18" customFormat="1" ht="12" thickBot="1">
      <c r="A256" s="315">
        <v>2</v>
      </c>
      <c r="B256" s="316" t="s">
        <v>28</v>
      </c>
      <c r="C256" s="317" t="s">
        <v>1</v>
      </c>
      <c r="D256" s="576"/>
      <c r="E256" s="576"/>
      <c r="F256" s="576"/>
      <c r="G256" s="576"/>
      <c r="H256" s="576"/>
      <c r="I256" s="576"/>
      <c r="J256" s="576"/>
      <c r="K256" s="576"/>
      <c r="L256" s="576"/>
      <c r="M256" s="576"/>
      <c r="N256" s="576"/>
      <c r="O256" s="576"/>
      <c r="P256" s="576"/>
      <c r="Q256" s="576"/>
      <c r="R256" s="576"/>
      <c r="S256" s="576"/>
      <c r="T256" s="576"/>
      <c r="U256" s="576"/>
      <c r="V256" s="576"/>
      <c r="W256" s="576"/>
      <c r="X256" s="576"/>
      <c r="Y256" s="576"/>
      <c r="Z256" s="576"/>
      <c r="AA256" s="576"/>
      <c r="AB256" s="576"/>
      <c r="AC256" s="576"/>
      <c r="AD256" s="576"/>
      <c r="AE256" s="576"/>
      <c r="AF256" s="576"/>
      <c r="AG256" s="576"/>
    </row>
    <row r="257" spans="1:40" s="18" customFormat="1">
      <c r="A257" s="40" t="s">
        <v>40</v>
      </c>
      <c r="B257" s="23" t="s">
        <v>602</v>
      </c>
      <c r="C257" s="578" t="s">
        <v>1</v>
      </c>
      <c r="D257" s="580"/>
      <c r="E257" s="581"/>
      <c r="F257" s="581"/>
      <c r="G257" s="581"/>
      <c r="H257" s="581"/>
      <c r="I257" s="581"/>
      <c r="J257" s="581"/>
      <c r="K257" s="581"/>
      <c r="L257" s="581"/>
      <c r="M257" s="581"/>
      <c r="N257" s="581"/>
      <c r="O257" s="581"/>
      <c r="P257" s="581"/>
      <c r="Q257" s="581"/>
      <c r="R257" s="581"/>
      <c r="S257" s="581"/>
      <c r="T257" s="581"/>
      <c r="U257" s="581"/>
      <c r="V257" s="581"/>
      <c r="W257" s="581"/>
      <c r="X257" s="581"/>
      <c r="Y257" s="581"/>
      <c r="Z257" s="581"/>
      <c r="AA257" s="581"/>
      <c r="AB257" s="581"/>
      <c r="AC257" s="581"/>
      <c r="AD257" s="581"/>
      <c r="AE257" s="581"/>
      <c r="AF257" s="581"/>
      <c r="AG257" s="582"/>
    </row>
    <row r="258" spans="1:40" s="18" customFormat="1" ht="12" thickBot="1">
      <c r="A258" s="41" t="s">
        <v>41</v>
      </c>
      <c r="B258" s="25" t="s">
        <v>603</v>
      </c>
      <c r="C258" s="579" t="s">
        <v>1</v>
      </c>
      <c r="D258" s="585"/>
      <c r="E258" s="586"/>
      <c r="F258" s="586"/>
      <c r="G258" s="586"/>
      <c r="H258" s="586"/>
      <c r="I258" s="586"/>
      <c r="J258" s="586"/>
      <c r="K258" s="586"/>
      <c r="L258" s="586"/>
      <c r="M258" s="586"/>
      <c r="N258" s="586"/>
      <c r="O258" s="586"/>
      <c r="P258" s="586"/>
      <c r="Q258" s="586"/>
      <c r="R258" s="586"/>
      <c r="S258" s="586"/>
      <c r="T258" s="586"/>
      <c r="U258" s="586"/>
      <c r="V258" s="586"/>
      <c r="W258" s="586"/>
      <c r="X258" s="586"/>
      <c r="Y258" s="586"/>
      <c r="Z258" s="586"/>
      <c r="AA258" s="586"/>
      <c r="AB258" s="586"/>
      <c r="AC258" s="586"/>
      <c r="AD258" s="586"/>
      <c r="AE258" s="586"/>
      <c r="AF258" s="586"/>
      <c r="AG258" s="587"/>
    </row>
    <row r="259" spans="1:40" s="372" customFormat="1" ht="24" customHeight="1">
      <c r="A259" s="371" t="s">
        <v>336</v>
      </c>
      <c r="B259" s="372" t="s">
        <v>335</v>
      </c>
      <c r="H259" s="400"/>
    </row>
    <row r="260" spans="1:40" s="8" customFormat="1">
      <c r="A260" s="672" t="s">
        <v>10</v>
      </c>
      <c r="B260" s="674" t="s">
        <v>2</v>
      </c>
      <c r="C260" s="676" t="s">
        <v>0</v>
      </c>
      <c r="D260" s="385" t="str">
        <f>IF(Analiza!G$83="","",Analiza!G$83)</f>
        <v/>
      </c>
      <c r="E260" s="385" t="str">
        <f>IF(Analiza!H$83="","",Analiza!H$83)</f>
        <v/>
      </c>
      <c r="F260" s="385" t="str">
        <f>IF(Analiza!I$83="","",Analiza!I$83)</f>
        <v/>
      </c>
      <c r="G260" s="385" t="str">
        <f>IF(Analiza!J$83="","",Analiza!J$83)</f>
        <v/>
      </c>
      <c r="H260" s="385" t="str">
        <f>IF(Analiza!K$83="","",Analiza!K$83)</f>
        <v/>
      </c>
      <c r="I260" s="385" t="str">
        <f>IF(Analiza!L$83="","",Analiza!L$83)</f>
        <v/>
      </c>
      <c r="J260" s="385" t="str">
        <f>IF(Analiza!M$83="","",Analiza!M$83)</f>
        <v/>
      </c>
      <c r="K260" s="385" t="str">
        <f>IF(Analiza!N$83="","",Analiza!N$83)</f>
        <v/>
      </c>
      <c r="L260" s="385" t="str">
        <f>IF(Analiza!O$83="","",Analiza!O$83)</f>
        <v/>
      </c>
      <c r="M260" s="385" t="str">
        <f>IF(Analiza!P$83="","",Analiza!P$83)</f>
        <v/>
      </c>
      <c r="N260" s="385" t="str">
        <f>IF(Analiza!Q$83="","",Analiza!Q$83)</f>
        <v/>
      </c>
      <c r="O260" s="385" t="str">
        <f>IF(Analiza!R$83="","",Analiza!R$83)</f>
        <v/>
      </c>
      <c r="P260" s="385" t="str">
        <f>IF(Analiza!S$83="","",Analiza!S$83)</f>
        <v/>
      </c>
      <c r="Q260" s="385" t="str">
        <f>IF(Analiza!T$83="","",Analiza!T$83)</f>
        <v/>
      </c>
      <c r="R260" s="385" t="str">
        <f>IF(Analiza!U$83="","",Analiza!U$83)</f>
        <v/>
      </c>
      <c r="S260" s="385" t="str">
        <f>IF(Analiza!V$83="","",Analiza!V$83)</f>
        <v/>
      </c>
      <c r="T260" s="385" t="str">
        <f>IF(Analiza!W$83="","",Analiza!W$83)</f>
        <v/>
      </c>
      <c r="U260" s="385" t="str">
        <f>IF(Analiza!X$83="","",Analiza!X$83)</f>
        <v/>
      </c>
      <c r="V260" s="385" t="str">
        <f>IF(Analiza!Y$83="","",Analiza!Y$83)</f>
        <v/>
      </c>
      <c r="W260" s="385" t="str">
        <f>IF(Analiza!Z$83="","",Analiza!Z$83)</f>
        <v/>
      </c>
      <c r="X260" s="385" t="str">
        <f>IF(Analiza!AA$83="","",Analiza!AA$83)</f>
        <v/>
      </c>
      <c r="Y260" s="385" t="str">
        <f>IF(Analiza!AB$83="","",Analiza!AB$83)</f>
        <v/>
      </c>
      <c r="Z260" s="385" t="str">
        <f>IF(Analiza!AC$83="","",Analiza!AC$83)</f>
        <v/>
      </c>
      <c r="AA260" s="385" t="str">
        <f>IF(Analiza!AD$83="","",Analiza!AD$83)</f>
        <v/>
      </c>
      <c r="AB260" s="385" t="str">
        <f>IF(Analiza!AE$83="","",Analiza!AE$83)</f>
        <v/>
      </c>
      <c r="AC260" s="385" t="str">
        <f>IF(Analiza!AF$83="","",Analiza!AF$83)</f>
        <v/>
      </c>
      <c r="AD260" s="385" t="str">
        <f>IF(Analiza!AG$83="","",Analiza!AG$83)</f>
        <v/>
      </c>
      <c r="AE260" s="385" t="str">
        <f>IF(Analiza!AH$83="","",Analiza!AH$83)</f>
        <v/>
      </c>
      <c r="AF260" s="385" t="str">
        <f>IF(Analiza!AI$83="","",Analiza!AI$83)</f>
        <v/>
      </c>
      <c r="AG260" s="385" t="str">
        <f>IF(Analiza!AJ$83="","",Analiza!AJ$83)</f>
        <v/>
      </c>
    </row>
    <row r="261" spans="1:40" s="8" customFormat="1">
      <c r="A261" s="673"/>
      <c r="B261" s="675"/>
      <c r="C261" s="677"/>
      <c r="D261" s="494" t="str">
        <f>IF(Analiza!G$84="","",Analiza!G$84)</f>
        <v/>
      </c>
      <c r="E261" s="494" t="str">
        <f>IF(Analiza!H$84="","",Analiza!H$84)</f>
        <v/>
      </c>
      <c r="F261" s="494" t="str">
        <f>IF(Analiza!I$84="","",Analiza!I$84)</f>
        <v/>
      </c>
      <c r="G261" s="494" t="str">
        <f>IF(Analiza!J$84="","",Analiza!J$84)</f>
        <v/>
      </c>
      <c r="H261" s="494" t="str">
        <f>IF(Analiza!K$84="","",Analiza!K$84)</f>
        <v/>
      </c>
      <c r="I261" s="494" t="str">
        <f>IF(Analiza!L$84="","",Analiza!L$84)</f>
        <v/>
      </c>
      <c r="J261" s="494" t="str">
        <f>IF(Analiza!M$84="","",Analiza!M$84)</f>
        <v/>
      </c>
      <c r="K261" s="494" t="str">
        <f>IF(Analiza!N$84="","",Analiza!N$84)</f>
        <v/>
      </c>
      <c r="L261" s="494" t="str">
        <f>IF(Analiza!O$84="","",Analiza!O$84)</f>
        <v/>
      </c>
      <c r="M261" s="494" t="str">
        <f>IF(Analiza!P$84="","",Analiza!P$84)</f>
        <v/>
      </c>
      <c r="N261" s="494" t="str">
        <f>IF(Analiza!Q$84="","",Analiza!Q$84)</f>
        <v/>
      </c>
      <c r="O261" s="494" t="str">
        <f>IF(Analiza!R$84="","",Analiza!R$84)</f>
        <v/>
      </c>
      <c r="P261" s="494" t="str">
        <f>IF(Analiza!S$84="","",Analiza!S$84)</f>
        <v/>
      </c>
      <c r="Q261" s="494" t="str">
        <f>IF(Analiza!T$84="","",Analiza!T$84)</f>
        <v/>
      </c>
      <c r="R261" s="494" t="str">
        <f>IF(Analiza!U$84="","",Analiza!U$84)</f>
        <v/>
      </c>
      <c r="S261" s="494" t="str">
        <f>IF(Analiza!V$84="","",Analiza!V$84)</f>
        <v/>
      </c>
      <c r="T261" s="494" t="str">
        <f>IF(Analiza!W$84="","",Analiza!W$84)</f>
        <v/>
      </c>
      <c r="U261" s="494" t="str">
        <f>IF(Analiza!X$84="","",Analiza!X$84)</f>
        <v/>
      </c>
      <c r="V261" s="494" t="str">
        <f>IF(Analiza!Y$84="","",Analiza!Y$84)</f>
        <v/>
      </c>
      <c r="W261" s="494" t="str">
        <f>IF(Analiza!Z$84="","",Analiza!Z$84)</f>
        <v/>
      </c>
      <c r="X261" s="494" t="str">
        <f>IF(Analiza!AA$84="","",Analiza!AA$84)</f>
        <v/>
      </c>
      <c r="Y261" s="494" t="str">
        <f>IF(Analiza!AB$84="","",Analiza!AB$84)</f>
        <v/>
      </c>
      <c r="Z261" s="494" t="str">
        <f>IF(Analiza!AC$84="","",Analiza!AC$84)</f>
        <v/>
      </c>
      <c r="AA261" s="494" t="str">
        <f>IF(Analiza!AD$84="","",Analiza!AD$84)</f>
        <v/>
      </c>
      <c r="AB261" s="494" t="str">
        <f>IF(Analiza!AE$84="","",Analiza!AE$84)</f>
        <v/>
      </c>
      <c r="AC261" s="494" t="str">
        <f>IF(Analiza!AF$84="","",Analiza!AF$84)</f>
        <v/>
      </c>
      <c r="AD261" s="494" t="str">
        <f>IF(Analiza!AG$84="","",Analiza!AG$84)</f>
        <v/>
      </c>
      <c r="AE261" s="494" t="str">
        <f>IF(Analiza!AH$84="","",Analiza!AH$84)</f>
        <v/>
      </c>
      <c r="AF261" s="494" t="str">
        <f>IF(Analiza!AI$84="","",Analiza!AI$84)</f>
        <v/>
      </c>
      <c r="AG261" s="494" t="str">
        <f>IF(Analiza!AJ$84="","",Analiza!AJ$84)</f>
        <v/>
      </c>
    </row>
    <row r="262" spans="1:40" s="69" customFormat="1" ht="12" thickBot="1">
      <c r="A262" s="45" t="s">
        <v>122</v>
      </c>
      <c r="B262" s="263" t="s">
        <v>365</v>
      </c>
      <c r="C262" s="146" t="s">
        <v>1</v>
      </c>
      <c r="D262" s="592"/>
      <c r="E262" s="592"/>
      <c r="F262" s="592"/>
      <c r="G262" s="592"/>
      <c r="H262" s="592"/>
      <c r="I262" s="592"/>
      <c r="J262" s="592"/>
      <c r="K262" s="592"/>
      <c r="L262" s="592"/>
      <c r="M262" s="592"/>
      <c r="N262" s="592"/>
      <c r="O262" s="592"/>
      <c r="P262" s="592"/>
      <c r="Q262" s="592"/>
      <c r="R262" s="592"/>
      <c r="S262" s="592"/>
      <c r="T262" s="592"/>
      <c r="U262" s="592"/>
      <c r="V262" s="592"/>
      <c r="W262" s="592"/>
      <c r="X262" s="592"/>
      <c r="Y262" s="592"/>
      <c r="Z262" s="592"/>
      <c r="AA262" s="592"/>
      <c r="AB262" s="592"/>
      <c r="AC262" s="592"/>
      <c r="AD262" s="592"/>
      <c r="AE262" s="592"/>
      <c r="AF262" s="592"/>
      <c r="AG262" s="592"/>
    </row>
    <row r="263" spans="1:40" s="70" customFormat="1">
      <c r="A263" s="84" t="s">
        <v>144</v>
      </c>
      <c r="B263" s="85" t="str">
        <f>IF($C$3="","",VLOOKUP($C$3,Analiza!$B$552:$M$576,4,FALSE))</f>
        <v/>
      </c>
      <c r="C263" s="539" t="str">
        <f>IF(B263="Nie dotyczy","","zł/rok")</f>
        <v>zł/rok</v>
      </c>
      <c r="D263" s="542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  <c r="P263" s="543"/>
      <c r="Q263" s="543"/>
      <c r="R263" s="543"/>
      <c r="S263" s="543"/>
      <c r="T263" s="543"/>
      <c r="U263" s="543"/>
      <c r="V263" s="543"/>
      <c r="W263" s="543"/>
      <c r="X263" s="543"/>
      <c r="Y263" s="543"/>
      <c r="Z263" s="543"/>
      <c r="AA263" s="543"/>
      <c r="AB263" s="543"/>
      <c r="AC263" s="543"/>
      <c r="AD263" s="543"/>
      <c r="AE263" s="543"/>
      <c r="AF263" s="543"/>
      <c r="AG263" s="544"/>
      <c r="AH263" s="98"/>
      <c r="AI263" s="98"/>
      <c r="AJ263" s="97"/>
      <c r="AN263" s="75"/>
    </row>
    <row r="264" spans="1:40" s="70" customFormat="1">
      <c r="A264" s="84" t="s">
        <v>153</v>
      </c>
      <c r="B264" s="85" t="str">
        <f>IF($C$3="","",VLOOKUP($C$3,Analiza!$B$552:$M$576,5,FALSE))</f>
        <v/>
      </c>
      <c r="C264" s="539" t="str">
        <f t="shared" ref="C264:C272" si="20">IF(B264="Nie dotyczy","","zł/rok")</f>
        <v>zł/rok</v>
      </c>
      <c r="D264" s="545"/>
      <c r="E264" s="258"/>
      <c r="F264" s="258"/>
      <c r="G264" s="258"/>
      <c r="H264" s="258"/>
      <c r="I264" s="258"/>
      <c r="J264" s="258"/>
      <c r="K264" s="258"/>
      <c r="L264" s="258"/>
      <c r="M264" s="258"/>
      <c r="N264" s="258"/>
      <c r="O264" s="258"/>
      <c r="P264" s="258"/>
      <c r="Q264" s="258"/>
      <c r="R264" s="258"/>
      <c r="S264" s="258"/>
      <c r="T264" s="258"/>
      <c r="U264" s="258"/>
      <c r="V264" s="258"/>
      <c r="W264" s="258"/>
      <c r="X264" s="258"/>
      <c r="Y264" s="258"/>
      <c r="Z264" s="258"/>
      <c r="AA264" s="258"/>
      <c r="AB264" s="258"/>
      <c r="AC264" s="258"/>
      <c r="AD264" s="258"/>
      <c r="AE264" s="258"/>
      <c r="AF264" s="258"/>
      <c r="AG264" s="546"/>
      <c r="AH264" s="98"/>
      <c r="AI264" s="98"/>
      <c r="AJ264" s="97"/>
      <c r="AN264" s="75"/>
    </row>
    <row r="265" spans="1:40" s="70" customFormat="1">
      <c r="A265" s="84" t="s">
        <v>376</v>
      </c>
      <c r="B265" s="85" t="str">
        <f>IF($C$3="","",VLOOKUP($C$3,Analiza!$B$552:$M$576,6,FALSE))</f>
        <v/>
      </c>
      <c r="C265" s="539" t="str">
        <f t="shared" si="20"/>
        <v>zł/rok</v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>
      <c r="A266" s="84" t="s">
        <v>377</v>
      </c>
      <c r="B266" s="85" t="str">
        <f>IF($C$3="","",VLOOKUP($C$3,Analiza!$B$552:$M$576,7,FALSE))</f>
        <v/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>
      <c r="A267" s="84" t="s">
        <v>378</v>
      </c>
      <c r="B267" s="85" t="str">
        <f>IF($C$3="","",VLOOKUP($C$3,Analiza!$B$552:$M$576,8,FALSE))</f>
        <v/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>
      <c r="A268" s="84" t="s">
        <v>379</v>
      </c>
      <c r="B268" s="85" t="str">
        <f>IF($C$3="","",VLOOKUP($C$3,Analiza!$B$552:$M$576,9,FALSE))</f>
        <v/>
      </c>
      <c r="C268" s="539" t="str">
        <f t="shared" si="20"/>
        <v>zł/rok</v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 ht="12" thickBot="1">
      <c r="A269" s="84" t="s">
        <v>380</v>
      </c>
      <c r="B269" s="85" t="str">
        <f>IF($C$3="","",VLOOKUP($C$3,Analiza!$B$552:$M$576,10,FALSE))</f>
        <v/>
      </c>
      <c r="C269" s="539" t="str">
        <f>IF(B269="Nie dotyczy","","EPC")</f>
        <v>EPC</v>
      </c>
      <c r="D269" s="559"/>
      <c r="E269" s="553"/>
      <c r="F269" s="553"/>
      <c r="G269" s="553"/>
      <c r="H269" s="553"/>
      <c r="I269" s="553"/>
      <c r="J269" s="553"/>
      <c r="K269" s="553"/>
      <c r="L269" s="553"/>
      <c r="M269" s="553"/>
      <c r="N269" s="553"/>
      <c r="O269" s="553"/>
      <c r="P269" s="553"/>
      <c r="Q269" s="553"/>
      <c r="R269" s="553"/>
      <c r="S269" s="553"/>
      <c r="T269" s="553"/>
      <c r="U269" s="553"/>
      <c r="V269" s="553"/>
      <c r="W269" s="553"/>
      <c r="X269" s="553"/>
      <c r="Y269" s="553"/>
      <c r="Z269" s="553"/>
      <c r="AA269" s="553"/>
      <c r="AB269" s="553"/>
      <c r="AC269" s="553"/>
      <c r="AD269" s="553"/>
      <c r="AE269" s="553"/>
      <c r="AF269" s="553"/>
      <c r="AG269" s="554"/>
      <c r="AH269" s="98"/>
      <c r="AI269" s="98"/>
      <c r="AJ269" s="97"/>
      <c r="AN269" s="75"/>
    </row>
    <row r="270" spans="1:40" s="329" customFormat="1" ht="12" thickBot="1">
      <c r="A270" s="45" t="s">
        <v>110</v>
      </c>
      <c r="B270" s="263" t="s">
        <v>364</v>
      </c>
      <c r="C270" s="146" t="s">
        <v>1</v>
      </c>
      <c r="D270" s="593"/>
      <c r="E270" s="593"/>
      <c r="F270" s="593"/>
      <c r="G270" s="593"/>
      <c r="H270" s="593"/>
      <c r="I270" s="593"/>
      <c r="J270" s="593"/>
      <c r="K270" s="593"/>
      <c r="L270" s="593"/>
      <c r="M270" s="593"/>
      <c r="N270" s="593"/>
      <c r="O270" s="593"/>
      <c r="P270" s="593"/>
      <c r="Q270" s="593"/>
      <c r="R270" s="593"/>
      <c r="S270" s="593"/>
      <c r="T270" s="593"/>
      <c r="U270" s="593"/>
      <c r="V270" s="593"/>
      <c r="W270" s="593"/>
      <c r="X270" s="593"/>
      <c r="Y270" s="593"/>
      <c r="Z270" s="593"/>
      <c r="AA270" s="593"/>
      <c r="AB270" s="593"/>
      <c r="AC270" s="593"/>
      <c r="AD270" s="593"/>
      <c r="AE270" s="593"/>
      <c r="AF270" s="593"/>
      <c r="AG270" s="593"/>
      <c r="AH270" s="327"/>
      <c r="AI270" s="327"/>
      <c r="AJ270" s="328"/>
      <c r="AN270" s="330"/>
    </row>
    <row r="271" spans="1:40" s="70" customFormat="1">
      <c r="A271" s="84" t="s">
        <v>382</v>
      </c>
      <c r="B271" s="85" t="str">
        <f>IF($C$3="","",VLOOKUP($C$3,Analiza!$B$552:$M$576,11,FALSE))</f>
        <v/>
      </c>
      <c r="C271" s="539" t="str">
        <f t="shared" si="20"/>
        <v>zł/rok</v>
      </c>
      <c r="D271" s="542"/>
      <c r="E271" s="543"/>
      <c r="F271" s="543"/>
      <c r="G271" s="543"/>
      <c r="H271" s="543"/>
      <c r="I271" s="543"/>
      <c r="J271" s="543"/>
      <c r="K271" s="543"/>
      <c r="L271" s="543"/>
      <c r="M271" s="543"/>
      <c r="N271" s="543"/>
      <c r="O271" s="543"/>
      <c r="P271" s="543"/>
      <c r="Q271" s="543"/>
      <c r="R271" s="543"/>
      <c r="S271" s="543"/>
      <c r="T271" s="543"/>
      <c r="U271" s="543"/>
      <c r="V271" s="543"/>
      <c r="W271" s="543"/>
      <c r="X271" s="543"/>
      <c r="Y271" s="543"/>
      <c r="Z271" s="543"/>
      <c r="AA271" s="543"/>
      <c r="AB271" s="543"/>
      <c r="AC271" s="543"/>
      <c r="AD271" s="543"/>
      <c r="AE271" s="543"/>
      <c r="AF271" s="543"/>
      <c r="AG271" s="544"/>
      <c r="AH271" s="98"/>
      <c r="AI271" s="98"/>
      <c r="AJ271" s="97"/>
      <c r="AN271" s="75"/>
    </row>
    <row r="272" spans="1:40" s="70" customFormat="1" ht="12" thickBot="1">
      <c r="A272" s="84" t="s">
        <v>123</v>
      </c>
      <c r="B272" s="85" t="str">
        <f>IF($C$3="","",VLOOKUP($C$3,Analiza!$B$552:$M$576,12,FALSE))</f>
        <v/>
      </c>
      <c r="C272" s="539" t="str">
        <f t="shared" si="20"/>
        <v>zł/rok</v>
      </c>
      <c r="D272" s="559"/>
      <c r="E272" s="553"/>
      <c r="F272" s="553"/>
      <c r="G272" s="553"/>
      <c r="H272" s="553"/>
      <c r="I272" s="553"/>
      <c r="J272" s="553"/>
      <c r="K272" s="553"/>
      <c r="L272" s="553"/>
      <c r="M272" s="553"/>
      <c r="N272" s="553"/>
      <c r="O272" s="553"/>
      <c r="P272" s="553"/>
      <c r="Q272" s="553"/>
      <c r="R272" s="553"/>
      <c r="S272" s="553"/>
      <c r="T272" s="553"/>
      <c r="U272" s="553"/>
      <c r="V272" s="553"/>
      <c r="W272" s="553"/>
      <c r="X272" s="553"/>
      <c r="Y272" s="553"/>
      <c r="Z272" s="553"/>
      <c r="AA272" s="553"/>
      <c r="AB272" s="553"/>
      <c r="AC272" s="553"/>
      <c r="AD272" s="553"/>
      <c r="AE272" s="553"/>
      <c r="AF272" s="553"/>
      <c r="AG272" s="554"/>
      <c r="AH272" s="98"/>
      <c r="AI272" s="98"/>
      <c r="AJ272" s="97"/>
      <c r="AN272" s="75"/>
    </row>
    <row r="273" spans="1:36" s="372" customFormat="1" ht="24" customHeight="1">
      <c r="A273" s="371" t="s">
        <v>502</v>
      </c>
      <c r="B273" s="372" t="s">
        <v>501</v>
      </c>
      <c r="D273" s="529"/>
      <c r="E273" s="529"/>
      <c r="F273" s="529"/>
      <c r="G273" s="529"/>
      <c r="H273" s="594"/>
      <c r="I273" s="529"/>
      <c r="J273" s="529"/>
      <c r="K273" s="529"/>
      <c r="L273" s="529"/>
      <c r="M273" s="529"/>
      <c r="N273" s="529"/>
      <c r="O273" s="529"/>
      <c r="P273" s="529"/>
      <c r="Q273" s="529"/>
      <c r="R273" s="529"/>
      <c r="S273" s="529"/>
      <c r="T273" s="529"/>
      <c r="U273" s="529"/>
      <c r="V273" s="529"/>
      <c r="W273" s="529"/>
      <c r="X273" s="529"/>
      <c r="Y273" s="529"/>
      <c r="Z273" s="529"/>
      <c r="AA273" s="529"/>
      <c r="AB273" s="529"/>
      <c r="AC273" s="529"/>
      <c r="AD273" s="529"/>
      <c r="AE273" s="529"/>
      <c r="AF273" s="529"/>
      <c r="AG273" s="529"/>
    </row>
    <row r="274" spans="1:36" s="70" customFormat="1">
      <c r="A274" s="108">
        <v>1</v>
      </c>
      <c r="B274" s="59" t="s">
        <v>476</v>
      </c>
      <c r="C274" s="158" t="s">
        <v>500</v>
      </c>
      <c r="D274" s="339"/>
      <c r="G274" s="337"/>
      <c r="H274" s="337"/>
      <c r="I274" s="337"/>
      <c r="J274" s="337"/>
      <c r="K274" s="337"/>
      <c r="L274" s="337"/>
      <c r="M274" s="337"/>
      <c r="N274" s="337"/>
      <c r="O274" s="337"/>
      <c r="P274" s="337"/>
      <c r="Q274" s="337"/>
      <c r="R274" s="337"/>
      <c r="AE274" s="338"/>
      <c r="AF274" s="338"/>
      <c r="AG274" s="338"/>
      <c r="AH274" s="338"/>
      <c r="AI274" s="337"/>
      <c r="AJ274" s="337"/>
    </row>
    <row r="275" spans="1:36" s="70" customFormat="1">
      <c r="A275" s="109" t="s">
        <v>35</v>
      </c>
      <c r="B275" s="77" t="s">
        <v>477</v>
      </c>
      <c r="C275" s="340"/>
      <c r="D275" s="339"/>
      <c r="E275" s="612" t="s">
        <v>611</v>
      </c>
      <c r="F275" s="613" t="s">
        <v>612</v>
      </c>
      <c r="G275" s="613" t="s">
        <v>46</v>
      </c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7"/>
      <c r="AF275" s="337"/>
      <c r="AG275" s="337"/>
      <c r="AH275" s="337"/>
      <c r="AI275" s="337"/>
      <c r="AJ275" s="337"/>
    </row>
    <row r="276" spans="1:36" s="70" customFormat="1">
      <c r="A276" s="109" t="s">
        <v>36</v>
      </c>
      <c r="B276" s="77" t="s">
        <v>478</v>
      </c>
      <c r="C276" s="340"/>
      <c r="D276" s="339"/>
      <c r="E276" s="612" t="s">
        <v>613</v>
      </c>
      <c r="F276" s="614">
        <f>Analiza!$D$449</f>
        <v>0</v>
      </c>
      <c r="G276" s="614">
        <f>Analiza!$D$532</f>
        <v>0</v>
      </c>
      <c r="H276" s="337"/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S276" s="337"/>
      <c r="T276" s="338"/>
      <c r="U276" s="337"/>
      <c r="V276" s="337"/>
      <c r="W276" s="337"/>
      <c r="X276" s="337"/>
      <c r="Y276" s="337"/>
      <c r="Z276" s="337"/>
      <c r="AA276" s="337"/>
      <c r="AB276" s="337"/>
      <c r="AC276" s="337"/>
      <c r="AD276" s="337"/>
      <c r="AE276" s="337"/>
      <c r="AF276" s="337"/>
      <c r="AG276" s="337"/>
      <c r="AH276" s="337"/>
      <c r="AI276" s="337"/>
      <c r="AJ276" s="337"/>
    </row>
    <row r="277" spans="1:36" s="70" customFormat="1">
      <c r="A277" s="109" t="s">
        <v>37</v>
      </c>
      <c r="B277" s="77" t="s">
        <v>479</v>
      </c>
      <c r="C277" s="340"/>
      <c r="D277" s="339"/>
      <c r="G277" s="337"/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8"/>
      <c r="W277" s="338"/>
      <c r="X277" s="338"/>
      <c r="Y277" s="338"/>
      <c r="Z277" s="338"/>
      <c r="AA277" s="338"/>
      <c r="AB277" s="338"/>
      <c r="AC277" s="338"/>
      <c r="AD277" s="338"/>
      <c r="AE277" s="337"/>
      <c r="AF277" s="337"/>
      <c r="AG277" s="337"/>
      <c r="AH277" s="337"/>
      <c r="AI277" s="337"/>
      <c r="AJ277" s="337"/>
    </row>
    <row r="278" spans="1:36" s="70" customFormat="1" ht="23.25" thickBot="1">
      <c r="A278" s="122" t="s">
        <v>38</v>
      </c>
      <c r="B278" s="591" t="s">
        <v>480</v>
      </c>
      <c r="C278" s="341"/>
      <c r="D278" s="374"/>
      <c r="E278" s="337"/>
      <c r="F278" s="348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</sheetData>
  <mergeCells count="65">
    <mergeCell ref="A249:A250"/>
    <mergeCell ref="B249:B250"/>
    <mergeCell ref="C249:C250"/>
    <mergeCell ref="A260:A261"/>
    <mergeCell ref="B260:B261"/>
    <mergeCell ref="C260:C261"/>
    <mergeCell ref="A238:A239"/>
    <mergeCell ref="B238:B239"/>
    <mergeCell ref="C238:C239"/>
    <mergeCell ref="A244:A245"/>
    <mergeCell ref="B244:B245"/>
    <mergeCell ref="C244:C245"/>
    <mergeCell ref="D206:D207"/>
    <mergeCell ref="A220:A221"/>
    <mergeCell ref="B220:B221"/>
    <mergeCell ref="C220:C221"/>
    <mergeCell ref="D220:D221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8:AM238 AH244:AM244 AH252:AM252 AH256:AM256 AH249:AM250 AH260:AM260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3:AG263">
    <cfRule type="expression" dxfId="28" priority="11" stopIfTrue="1">
      <formula>$C263=""</formula>
    </cfRule>
  </conditionalFormatting>
  <conditionalFormatting sqref="D264:AG264">
    <cfRule type="expression" dxfId="27" priority="10" stopIfTrue="1">
      <formula>$C264=""</formula>
    </cfRule>
  </conditionalFormatting>
  <conditionalFormatting sqref="D265:AG265">
    <cfRule type="expression" dxfId="26" priority="9" stopIfTrue="1">
      <formula>$C265=""</formula>
    </cfRule>
  </conditionalFormatting>
  <conditionalFormatting sqref="D266:AG266">
    <cfRule type="expression" dxfId="25" priority="8" stopIfTrue="1">
      <formula>$C266=""</formula>
    </cfRule>
  </conditionalFormatting>
  <conditionalFormatting sqref="D267:AG267">
    <cfRule type="expression" dxfId="24" priority="7" stopIfTrue="1">
      <formula>$C267=""</formula>
    </cfRule>
  </conditionalFormatting>
  <conditionalFormatting sqref="D268:AG268">
    <cfRule type="expression" dxfId="23" priority="6" stopIfTrue="1">
      <formula>$C268=""</formula>
    </cfRule>
  </conditionalFormatting>
  <conditionalFormatting sqref="D269:AG269">
    <cfRule type="expression" dxfId="22" priority="5" stopIfTrue="1">
      <formula>$C269=""</formula>
    </cfRule>
  </conditionalFormatting>
  <conditionalFormatting sqref="D271:AG271">
    <cfRule type="expression" dxfId="21" priority="4" stopIfTrue="1">
      <formula>$C271=""</formula>
    </cfRule>
  </conditionalFormatting>
  <conditionalFormatting sqref="D272:AG272">
    <cfRule type="expression" dxfId="20" priority="3" stopIfTrue="1">
      <formula>$C272=""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1:AG272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3:AG269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6:AG246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0:AG24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6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5:C278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4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1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3:AG258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17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defaultColWidth="0" defaultRowHeight="11.25" zeroHeight="1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125</v>
      </c>
      <c r="B1" s="372" t="s">
        <v>54</v>
      </c>
    </row>
    <row r="2" spans="1:45" s="368" customFormat="1" ht="18" customHeight="1">
      <c r="A2" s="360" t="s">
        <v>81</v>
      </c>
      <c r="B2" s="361" t="s">
        <v>488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8">
        <v>1</v>
      </c>
      <c r="B3" s="81" t="s">
        <v>552</v>
      </c>
      <c r="C3" s="446" t="str">
        <f>IF(Dane!C3="","",Dane!C3)</f>
        <v/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33.75">
      <c r="A4" s="109">
        <v>2</v>
      </c>
      <c r="B4" s="85" t="s">
        <v>553</v>
      </c>
      <c r="C4" s="102" t="s">
        <v>9</v>
      </c>
      <c r="D4" s="448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>
      <c r="A5" s="122">
        <v>3</v>
      </c>
      <c r="B5" s="94" t="s">
        <v>487</v>
      </c>
      <c r="C5" s="95" t="s">
        <v>9</v>
      </c>
      <c r="D5" s="447" t="str">
        <f>IF($C$3="","Brak okresu",VLOOKUP($C$3,$B$552:$K$576,2))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82</v>
      </c>
      <c r="B6" s="361" t="s">
        <v>489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419</v>
      </c>
      <c r="W6" s="366"/>
      <c r="X6" s="366"/>
      <c r="Y6" s="366"/>
      <c r="Z6" s="366"/>
      <c r="AA6" s="366"/>
      <c r="AB6" s="366"/>
      <c r="AC6" s="366" t="s">
        <v>418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ht="22.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>
      <c r="A9" s="109">
        <v>3</v>
      </c>
      <c r="B9" s="85" t="s">
        <v>74</v>
      </c>
      <c r="C9" s="102" t="s">
        <v>4</v>
      </c>
      <c r="D9" s="373" t="str">
        <f>IF($C$3="","Nie dotyczy",VLOOKUP($C$3,$B$552:$K$576,3))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33.75">
      <c r="A10" s="122">
        <v>4</v>
      </c>
      <c r="B10" s="377" t="s">
        <v>394</v>
      </c>
      <c r="C10" s="95" t="s">
        <v>259</v>
      </c>
      <c r="D10" s="378">
        <v>4.3670999999999998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490</v>
      </c>
      <c r="B11" s="361" t="s">
        <v>491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419</v>
      </c>
      <c r="W11" s="366"/>
      <c r="X11" s="366"/>
      <c r="Y11" s="366"/>
      <c r="Z11" s="366"/>
      <c r="AA11" s="366"/>
      <c r="AB11" s="366"/>
      <c r="AC11" s="366" t="s">
        <v>418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.75">
      <c r="A12" s="108">
        <v>1</v>
      </c>
      <c r="B12" s="81" t="s">
        <v>554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>
      <c r="A13" s="109" t="s">
        <v>35</v>
      </c>
      <c r="B13" s="85" t="s">
        <v>555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>
      <c r="A14" s="109" t="s">
        <v>36</v>
      </c>
      <c r="B14" s="85" t="s">
        <v>556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>
      <c r="A15" s="109" t="s">
        <v>37</v>
      </c>
      <c r="B15" s="85" t="s">
        <v>625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>
      <c r="A16" s="122">
        <v>3</v>
      </c>
      <c r="B16" s="94" t="s">
        <v>557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>
      <c r="A17" s="360" t="s">
        <v>492</v>
      </c>
      <c r="B17" s="361" t="s">
        <v>493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ht="22.5">
      <c r="A19" s="122">
        <v>2</v>
      </c>
      <c r="B19" s="94" t="s">
        <v>391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>
      <c r="A20" s="360" t="s">
        <v>494</v>
      </c>
      <c r="B20" s="361" t="s">
        <v>495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419</v>
      </c>
      <c r="W20" s="366"/>
      <c r="X20" s="366"/>
      <c r="Y20" s="366"/>
      <c r="Z20" s="366"/>
      <c r="AA20" s="366"/>
      <c r="AB20" s="366"/>
      <c r="AC20" s="366" t="s">
        <v>418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>
      <c r="A24" s="360" t="s">
        <v>496</v>
      </c>
      <c r="B24" s="361" t="s">
        <v>497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419</v>
      </c>
      <c r="W24" s="366"/>
      <c r="X24" s="366"/>
      <c r="Y24" s="366"/>
      <c r="Z24" s="366"/>
      <c r="AA24" s="366"/>
      <c r="AB24" s="366"/>
      <c r="AC24" s="366" t="s">
        <v>418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>
      <c r="A25" s="108" t="s">
        <v>11</v>
      </c>
      <c r="B25" s="10" t="s">
        <v>558</v>
      </c>
      <c r="C25" s="439" t="str">
        <f>IF(Dane!C22="","",Dane!C22)</f>
        <v/>
      </c>
      <c r="D25" s="177" t="s">
        <v>551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>
      <c r="A26" s="109" t="s">
        <v>12</v>
      </c>
      <c r="B26" s="24" t="s">
        <v>559</v>
      </c>
      <c r="C26" s="373" t="str">
        <f>IF(Dane!C23="","",Dane!C23)</f>
        <v/>
      </c>
      <c r="D26" s="178" t="s">
        <v>551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IF($C$25="","",VLOOKUP($C$25,$B$579:$E$581,2,FALSE))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>
      <c r="A28" s="109" t="s">
        <v>498</v>
      </c>
      <c r="B28" s="24" t="s">
        <v>197</v>
      </c>
      <c r="C28" s="615" t="str">
        <f>IF(Dane!C25="","",Dane!C25)</f>
        <v/>
      </c>
      <c r="D28" s="442" t="str">
        <f>IF($C$25="","",VLOOKUP($C$25,$B$579:$E$581,3,FALSE))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>
      <c r="A29" s="122" t="s">
        <v>499</v>
      </c>
      <c r="B29" s="27" t="s">
        <v>560</v>
      </c>
      <c r="C29" s="616" t="str">
        <f>IF(Dane!C26="","",Dane!C26)</f>
        <v/>
      </c>
      <c r="D29" s="444" t="str">
        <f>IF($C$25="","",VLOOKUP($C$25,$B$579:$E$581,4,FALSE))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791.33025197000018</v>
      </c>
      <c r="F31" s="101">
        <f t="shared" ref="F31:AS31" si="1">E31*(1+F$47/2)</f>
        <v>798.84788936371524</v>
      </c>
      <c r="G31" s="101">
        <f t="shared" si="1"/>
        <v>806.43694431267056</v>
      </c>
      <c r="H31" s="101">
        <f t="shared" si="1"/>
        <v>814.90453222795361</v>
      </c>
      <c r="I31" s="101">
        <f t="shared" si="1"/>
        <v>826.313195679145</v>
      </c>
      <c r="J31" s="101">
        <f t="shared" si="1"/>
        <v>839.12105021217178</v>
      </c>
      <c r="K31" s="101">
        <f t="shared" si="1"/>
        <v>852.54698701556651</v>
      </c>
      <c r="L31" s="101">
        <f t="shared" si="1"/>
        <v>867.04028579483111</v>
      </c>
      <c r="M31" s="101">
        <f t="shared" si="1"/>
        <v>881.34645051044583</v>
      </c>
      <c r="N31" s="101">
        <f t="shared" si="1"/>
        <v>895.8886669438682</v>
      </c>
      <c r="O31" s="101">
        <f t="shared" si="1"/>
        <v>910.67082994844202</v>
      </c>
      <c r="P31" s="101">
        <f t="shared" si="1"/>
        <v>925.69689864259124</v>
      </c>
      <c r="Q31" s="101">
        <f t="shared" si="1"/>
        <v>940.5080490208727</v>
      </c>
      <c r="R31" s="101">
        <f t="shared" si="1"/>
        <v>955.55617780520663</v>
      </c>
      <c r="S31" s="101">
        <f t="shared" si="1"/>
        <v>970.84507665008994</v>
      </c>
      <c r="T31" s="101">
        <f t="shared" si="1"/>
        <v>986.37859787649143</v>
      </c>
      <c r="U31" s="101">
        <f t="shared" si="1"/>
        <v>1001.6674661435771</v>
      </c>
      <c r="V31" s="101">
        <f t="shared" si="1"/>
        <v>1017.1933118688027</v>
      </c>
      <c r="W31" s="101">
        <f t="shared" si="1"/>
        <v>1032.9598082027692</v>
      </c>
      <c r="X31" s="101">
        <f t="shared" si="1"/>
        <v>1048.4542053258106</v>
      </c>
      <c r="Y31" s="101">
        <f t="shared" si="1"/>
        <v>1064.1810184056976</v>
      </c>
      <c r="Z31" s="101">
        <f t="shared" si="1"/>
        <v>1080.143733681783</v>
      </c>
      <c r="AA31" s="101">
        <f t="shared" si="1"/>
        <v>1096.3458896870097</v>
      </c>
      <c r="AB31" s="101">
        <f t="shared" si="1"/>
        <v>1112.2429050874714</v>
      </c>
      <c r="AC31" s="101">
        <f t="shared" si="1"/>
        <v>1128.3704272112398</v>
      </c>
      <c r="AD31" s="101">
        <f t="shared" si="1"/>
        <v>1144.7317984058027</v>
      </c>
      <c r="AE31" s="101">
        <f t="shared" si="1"/>
        <v>1160.7580435834839</v>
      </c>
      <c r="AF31" s="101">
        <f t="shared" si="1"/>
        <v>1177.0086561936528</v>
      </c>
      <c r="AG31" s="101">
        <f t="shared" si="1"/>
        <v>1193.4867773803639</v>
      </c>
      <c r="AH31" s="101">
        <f t="shared" si="1"/>
        <v>1210.1955922636892</v>
      </c>
      <c r="AI31" s="101">
        <f t="shared" si="1"/>
        <v>1226.5332327592491</v>
      </c>
      <c r="AJ31" s="101">
        <f t="shared" si="1"/>
        <v>1243.091431401499</v>
      </c>
      <c r="AK31" s="101">
        <f t="shared" si="1"/>
        <v>1259.8731657254193</v>
      </c>
      <c r="AL31" s="101">
        <f t="shared" si="1"/>
        <v>1276.8814534627127</v>
      </c>
      <c r="AM31" s="101">
        <f t="shared" si="1"/>
        <v>1294.1193530844594</v>
      </c>
      <c r="AN31" s="101">
        <f t="shared" si="1"/>
        <v>1311.5899643510998</v>
      </c>
      <c r="AO31" s="101">
        <f t="shared" si="1"/>
        <v>1329.2964288698397</v>
      </c>
      <c r="AP31" s="101">
        <f t="shared" si="1"/>
        <v>1347.2419306595825</v>
      </c>
      <c r="AQ31" s="101">
        <f t="shared" si="1"/>
        <v>1365.429696723487</v>
      </c>
      <c r="AR31" s="101">
        <f t="shared" si="1"/>
        <v>1383.8629976292541</v>
      </c>
      <c r="AS31" s="101">
        <f t="shared" si="1"/>
        <v>1402.545148097249</v>
      </c>
    </row>
    <row r="32" spans="1:45" s="70" customFormat="1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893.15381358000013</v>
      </c>
      <c r="F32" s="103">
        <f t="shared" si="2"/>
        <v>901.63877480901021</v>
      </c>
      <c r="G32" s="103">
        <f t="shared" si="2"/>
        <v>910.2043431696959</v>
      </c>
      <c r="H32" s="103">
        <f t="shared" si="2"/>
        <v>919.76148877297771</v>
      </c>
      <c r="I32" s="103">
        <f t="shared" si="2"/>
        <v>932.63814961579942</v>
      </c>
      <c r="J32" s="103">
        <f t="shared" si="2"/>
        <v>947.09404093484443</v>
      </c>
      <c r="K32" s="103">
        <f t="shared" si="2"/>
        <v>962.24754558980192</v>
      </c>
      <c r="L32" s="103">
        <f t="shared" si="2"/>
        <v>978.60575386482844</v>
      </c>
      <c r="M32" s="103">
        <f t="shared" si="2"/>
        <v>994.75274880359802</v>
      </c>
      <c r="N32" s="103">
        <f t="shared" si="2"/>
        <v>1011.1661691588573</v>
      </c>
      <c r="O32" s="103">
        <f t="shared" si="2"/>
        <v>1027.8504109499784</v>
      </c>
      <c r="P32" s="103">
        <f t="shared" si="2"/>
        <v>1044.8099427306529</v>
      </c>
      <c r="Q32" s="103">
        <f t="shared" si="2"/>
        <v>1061.5269018143433</v>
      </c>
      <c r="R32" s="103">
        <f t="shared" si="2"/>
        <v>1078.5113322433729</v>
      </c>
      <c r="S32" s="103">
        <f t="shared" si="2"/>
        <v>1095.7675135592669</v>
      </c>
      <c r="T32" s="103">
        <f t="shared" si="2"/>
        <v>1113.2997937762152</v>
      </c>
      <c r="U32" s="103">
        <f t="shared" si="2"/>
        <v>1130.5559405797467</v>
      </c>
      <c r="V32" s="103">
        <f t="shared" si="2"/>
        <v>1148.0795576587329</v>
      </c>
      <c r="W32" s="103">
        <f t="shared" si="2"/>
        <v>1165.8747908024434</v>
      </c>
      <c r="X32" s="103">
        <f t="shared" si="2"/>
        <v>1183.3629126644798</v>
      </c>
      <c r="Y32" s="103">
        <f t="shared" si="2"/>
        <v>1201.113356354447</v>
      </c>
      <c r="Z32" s="103">
        <f t="shared" si="2"/>
        <v>1219.1300566997636</v>
      </c>
      <c r="AA32" s="103">
        <f t="shared" si="2"/>
        <v>1237.41700755026</v>
      </c>
      <c r="AB32" s="103">
        <f t="shared" si="2"/>
        <v>1255.3595541597388</v>
      </c>
      <c r="AC32" s="103">
        <f t="shared" si="2"/>
        <v>1273.562267695055</v>
      </c>
      <c r="AD32" s="103">
        <f t="shared" si="2"/>
        <v>1292.0289205766333</v>
      </c>
      <c r="AE32" s="103">
        <f t="shared" si="2"/>
        <v>1310.117325464706</v>
      </c>
      <c r="AF32" s="103">
        <f t="shared" si="2"/>
        <v>1328.4589680212118</v>
      </c>
      <c r="AG32" s="103">
        <f t="shared" si="2"/>
        <v>1347.0573935735088</v>
      </c>
      <c r="AH32" s="103">
        <f t="shared" si="2"/>
        <v>1365.916197083538</v>
      </c>
      <c r="AI32" s="103">
        <f t="shared" si="2"/>
        <v>1384.3560657441658</v>
      </c>
      <c r="AJ32" s="103">
        <f t="shared" si="2"/>
        <v>1403.0448726317122</v>
      </c>
      <c r="AK32" s="103">
        <f t="shared" si="2"/>
        <v>1421.9859784122405</v>
      </c>
      <c r="AL32" s="103">
        <f t="shared" si="2"/>
        <v>1441.1827891208059</v>
      </c>
      <c r="AM32" s="103">
        <f t="shared" si="2"/>
        <v>1460.6387567739368</v>
      </c>
      <c r="AN32" s="103">
        <f t="shared" si="2"/>
        <v>1480.3573799903852</v>
      </c>
      <c r="AO32" s="103">
        <f t="shared" si="2"/>
        <v>1500.3422046202554</v>
      </c>
      <c r="AP32" s="103">
        <f t="shared" si="2"/>
        <v>1520.5968243826289</v>
      </c>
      <c r="AQ32" s="103">
        <f t="shared" si="2"/>
        <v>1541.1248815117945</v>
      </c>
      <c r="AR32" s="103">
        <f t="shared" si="2"/>
        <v>1561.9300674122037</v>
      </c>
      <c r="AS32" s="103">
        <f t="shared" si="2"/>
        <v>1583.0161233222686</v>
      </c>
    </row>
    <row r="33" spans="1:49" s="70" customFormat="1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977.52072137000005</v>
      </c>
      <c r="F33" s="103">
        <f t="shared" si="3"/>
        <v>986.80716822301508</v>
      </c>
      <c r="G33" s="103">
        <f t="shared" si="3"/>
        <v>996.1818363211338</v>
      </c>
      <c r="H33" s="103">
        <f t="shared" si="3"/>
        <v>1006.6417456025057</v>
      </c>
      <c r="I33" s="103">
        <f t="shared" si="3"/>
        <v>1020.7347300409408</v>
      </c>
      <c r="J33" s="103">
        <f t="shared" si="3"/>
        <v>1036.5561183565756</v>
      </c>
      <c r="K33" s="103">
        <f t="shared" si="3"/>
        <v>1053.1410162502807</v>
      </c>
      <c r="L33" s="103">
        <f t="shared" si="3"/>
        <v>1071.0444135265354</v>
      </c>
      <c r="M33" s="103">
        <f t="shared" si="3"/>
        <v>1088.7166463497233</v>
      </c>
      <c r="N33" s="103">
        <f t="shared" si="3"/>
        <v>1106.6804710144936</v>
      </c>
      <c r="O33" s="103">
        <f t="shared" si="3"/>
        <v>1124.9406987862328</v>
      </c>
      <c r="P33" s="103">
        <f t="shared" si="3"/>
        <v>1143.5022203162057</v>
      </c>
      <c r="Q33" s="103">
        <f t="shared" si="3"/>
        <v>1161.798255841265</v>
      </c>
      <c r="R33" s="103">
        <f t="shared" si="3"/>
        <v>1180.3870279347252</v>
      </c>
      <c r="S33" s="103">
        <f t="shared" si="3"/>
        <v>1199.2732203816809</v>
      </c>
      <c r="T33" s="103">
        <f t="shared" si="3"/>
        <v>1218.4615919077878</v>
      </c>
      <c r="U33" s="103">
        <f t="shared" si="3"/>
        <v>1237.3477465823587</v>
      </c>
      <c r="V33" s="103">
        <f t="shared" si="3"/>
        <v>1256.5266366543854</v>
      </c>
      <c r="W33" s="103">
        <f t="shared" si="3"/>
        <v>1276.0027995225284</v>
      </c>
      <c r="X33" s="103">
        <f t="shared" si="3"/>
        <v>1295.1428415153662</v>
      </c>
      <c r="Y33" s="103">
        <f t="shared" si="3"/>
        <v>1314.5699841380965</v>
      </c>
      <c r="Z33" s="103">
        <f t="shared" si="3"/>
        <v>1334.2885339001677</v>
      </c>
      <c r="AA33" s="103">
        <f t="shared" si="3"/>
        <v>1354.3028619086701</v>
      </c>
      <c r="AB33" s="103">
        <f t="shared" si="3"/>
        <v>1373.9402534063458</v>
      </c>
      <c r="AC33" s="103">
        <f t="shared" si="3"/>
        <v>1393.8623870807378</v>
      </c>
      <c r="AD33" s="103">
        <f t="shared" si="3"/>
        <v>1414.0733916934084</v>
      </c>
      <c r="AE33" s="103">
        <f t="shared" si="3"/>
        <v>1433.8704191771162</v>
      </c>
      <c r="AF33" s="103">
        <f t="shared" si="3"/>
        <v>1453.9446050455958</v>
      </c>
      <c r="AG33" s="103">
        <f t="shared" si="3"/>
        <v>1474.2998295162342</v>
      </c>
      <c r="AH33" s="103">
        <f t="shared" si="3"/>
        <v>1494.9400271294614</v>
      </c>
      <c r="AI33" s="103">
        <f t="shared" si="3"/>
        <v>1515.1217174957092</v>
      </c>
      <c r="AJ33" s="103">
        <f t="shared" si="3"/>
        <v>1535.5758606819013</v>
      </c>
      <c r="AK33" s="103">
        <f t="shared" si="3"/>
        <v>1556.306134801107</v>
      </c>
      <c r="AL33" s="103">
        <f t="shared" si="3"/>
        <v>1577.316267620922</v>
      </c>
      <c r="AM33" s="103">
        <f t="shared" si="3"/>
        <v>1598.6100372338044</v>
      </c>
      <c r="AN33" s="103">
        <f t="shared" si="3"/>
        <v>1620.1912727364609</v>
      </c>
      <c r="AO33" s="103">
        <f t="shared" si="3"/>
        <v>1642.0638549184032</v>
      </c>
      <c r="AP33" s="103">
        <f t="shared" si="3"/>
        <v>1664.2317169598018</v>
      </c>
      <c r="AQ33" s="103">
        <f t="shared" si="3"/>
        <v>1686.6988451387592</v>
      </c>
      <c r="AR33" s="103">
        <f t="shared" si="3"/>
        <v>1709.4692795481326</v>
      </c>
      <c r="AS33" s="103">
        <f t="shared" si="3"/>
        <v>1732.5471148220324</v>
      </c>
    </row>
    <row r="34" spans="1:49" s="70" customFormat="1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1031.8314642000003</v>
      </c>
      <c r="F34" s="103">
        <f t="shared" si="4"/>
        <v>1041.6338631099004</v>
      </c>
      <c r="G34" s="103">
        <f t="shared" si="4"/>
        <v>1051.5293848094445</v>
      </c>
      <c r="H34" s="103">
        <f t="shared" si="4"/>
        <v>1062.5704433499436</v>
      </c>
      <c r="I34" s="103">
        <f t="shared" si="4"/>
        <v>1077.4464295568428</v>
      </c>
      <c r="J34" s="103">
        <f t="shared" si="4"/>
        <v>1094.1468492149738</v>
      </c>
      <c r="K34" s="103">
        <f t="shared" si="4"/>
        <v>1111.6531988024135</v>
      </c>
      <c r="L34" s="103">
        <f t="shared" si="4"/>
        <v>1130.5513031820544</v>
      </c>
      <c r="M34" s="103">
        <f t="shared" si="4"/>
        <v>1149.2053996845582</v>
      </c>
      <c r="N34" s="103">
        <f t="shared" si="4"/>
        <v>1168.1672887793534</v>
      </c>
      <c r="O34" s="103">
        <f t="shared" si="4"/>
        <v>1187.4420490442126</v>
      </c>
      <c r="P34" s="103">
        <f t="shared" si="4"/>
        <v>1207.0348428534421</v>
      </c>
      <c r="Q34" s="103">
        <f t="shared" si="4"/>
        <v>1226.3474003390972</v>
      </c>
      <c r="R34" s="103">
        <f t="shared" si="4"/>
        <v>1245.9689587445228</v>
      </c>
      <c r="S34" s="103">
        <f t="shared" si="4"/>
        <v>1265.9044620844352</v>
      </c>
      <c r="T34" s="103">
        <f t="shared" si="4"/>
        <v>1286.1589334777861</v>
      </c>
      <c r="U34" s="103">
        <f t="shared" si="4"/>
        <v>1306.0943969466919</v>
      </c>
      <c r="V34" s="103">
        <f t="shared" si="4"/>
        <v>1326.3388600993658</v>
      </c>
      <c r="W34" s="103">
        <f t="shared" si="4"/>
        <v>1346.897112430906</v>
      </c>
      <c r="X34" s="103">
        <f t="shared" si="4"/>
        <v>1367.1005691173693</v>
      </c>
      <c r="Y34" s="103">
        <f t="shared" si="4"/>
        <v>1387.6070776541296</v>
      </c>
      <c r="Z34" s="103">
        <f t="shared" si="4"/>
        <v>1408.4211838189415</v>
      </c>
      <c r="AA34" s="103">
        <f t="shared" si="4"/>
        <v>1429.5475015762254</v>
      </c>
      <c r="AB34" s="103">
        <f t="shared" si="4"/>
        <v>1450.2759403490807</v>
      </c>
      <c r="AC34" s="103">
        <f t="shared" si="4"/>
        <v>1471.3049414841423</v>
      </c>
      <c r="AD34" s="103">
        <f t="shared" si="4"/>
        <v>1492.6388631356624</v>
      </c>
      <c r="AE34" s="103">
        <f t="shared" si="4"/>
        <v>1513.5358072195618</v>
      </c>
      <c r="AF34" s="103">
        <f t="shared" si="4"/>
        <v>1534.7253085206357</v>
      </c>
      <c r="AG34" s="103">
        <f t="shared" si="4"/>
        <v>1556.2114628399247</v>
      </c>
      <c r="AH34" s="103">
        <f t="shared" si="4"/>
        <v>1577.9984233196838</v>
      </c>
      <c r="AI34" s="103">
        <f t="shared" si="4"/>
        <v>1599.3014020344997</v>
      </c>
      <c r="AJ34" s="103">
        <f t="shared" si="4"/>
        <v>1620.8919709619656</v>
      </c>
      <c r="AK34" s="103">
        <f t="shared" si="4"/>
        <v>1642.7740125699522</v>
      </c>
      <c r="AL34" s="103">
        <f t="shared" si="4"/>
        <v>1664.9514617396467</v>
      </c>
      <c r="AM34" s="103">
        <f t="shared" si="4"/>
        <v>1687.4283064731321</v>
      </c>
      <c r="AN34" s="103">
        <f t="shared" si="4"/>
        <v>1710.2085886105194</v>
      </c>
      <c r="AO34" s="103">
        <f t="shared" si="4"/>
        <v>1733.2964045567614</v>
      </c>
      <c r="AP34" s="103">
        <f t="shared" si="4"/>
        <v>1756.6959060182778</v>
      </c>
      <c r="AQ34" s="103">
        <f t="shared" si="4"/>
        <v>1780.4113007495246</v>
      </c>
      <c r="AR34" s="103">
        <f t="shared" si="4"/>
        <v>1804.4468533096433</v>
      </c>
      <c r="AS34" s="103">
        <f t="shared" si="4"/>
        <v>1828.8068858293236</v>
      </c>
    </row>
    <row r="35" spans="1:49" s="70" customFormat="1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1185.0494073300001</v>
      </c>
      <c r="F35" s="103">
        <f t="shared" si="5"/>
        <v>1196.3073766996351</v>
      </c>
      <c r="G35" s="103">
        <f t="shared" si="5"/>
        <v>1207.6722967782819</v>
      </c>
      <c r="H35" s="103">
        <f t="shared" si="5"/>
        <v>1220.3528558944538</v>
      </c>
      <c r="I35" s="103">
        <f t="shared" si="5"/>
        <v>1237.4377958769762</v>
      </c>
      <c r="J35" s="103">
        <f t="shared" si="5"/>
        <v>1256.6180817130694</v>
      </c>
      <c r="K35" s="103">
        <f t="shared" si="5"/>
        <v>1276.7239710204785</v>
      </c>
      <c r="L35" s="103">
        <f t="shared" si="5"/>
        <v>1298.4282785278265</v>
      </c>
      <c r="M35" s="103">
        <f t="shared" si="5"/>
        <v>1319.8523451235355</v>
      </c>
      <c r="N35" s="103">
        <f t="shared" si="5"/>
        <v>1341.6299088180738</v>
      </c>
      <c r="O35" s="103">
        <f t="shared" si="5"/>
        <v>1363.766802313572</v>
      </c>
      <c r="P35" s="103">
        <f t="shared" si="5"/>
        <v>1386.268954551746</v>
      </c>
      <c r="Q35" s="103">
        <f t="shared" si="5"/>
        <v>1408.449257824574</v>
      </c>
      <c r="R35" s="103">
        <f t="shared" si="5"/>
        <v>1430.9844459497672</v>
      </c>
      <c r="S35" s="103">
        <f t="shared" si="5"/>
        <v>1453.8801970849636</v>
      </c>
      <c r="T35" s="103">
        <f t="shared" si="5"/>
        <v>1477.1422802383231</v>
      </c>
      <c r="U35" s="103">
        <f t="shared" si="5"/>
        <v>1500.0379855820172</v>
      </c>
      <c r="V35" s="103">
        <f t="shared" si="5"/>
        <v>1523.2885743585387</v>
      </c>
      <c r="W35" s="103">
        <f t="shared" si="5"/>
        <v>1546.8995472610961</v>
      </c>
      <c r="X35" s="103">
        <f t="shared" si="5"/>
        <v>1570.1030404700125</v>
      </c>
      <c r="Y35" s="103">
        <f t="shared" si="5"/>
        <v>1593.6545860770625</v>
      </c>
      <c r="Z35" s="103">
        <f t="shared" si="5"/>
        <v>1617.5594048682183</v>
      </c>
      <c r="AA35" s="103">
        <f t="shared" si="5"/>
        <v>1641.8227959412413</v>
      </c>
      <c r="AB35" s="103">
        <f t="shared" si="5"/>
        <v>1665.6292264823892</v>
      </c>
      <c r="AC35" s="103">
        <f t="shared" si="5"/>
        <v>1689.7808502663838</v>
      </c>
      <c r="AD35" s="103">
        <f t="shared" si="5"/>
        <v>1714.2826725952464</v>
      </c>
      <c r="AE35" s="103">
        <f t="shared" si="5"/>
        <v>1738.2826300115798</v>
      </c>
      <c r="AF35" s="103">
        <f t="shared" si="5"/>
        <v>1762.618586831742</v>
      </c>
      <c r="AG35" s="103">
        <f t="shared" si="5"/>
        <v>1787.2952470473865</v>
      </c>
      <c r="AH35" s="103">
        <f t="shared" si="5"/>
        <v>1812.3173805060499</v>
      </c>
      <c r="AI35" s="103">
        <f t="shared" si="5"/>
        <v>1836.7836651428815</v>
      </c>
      <c r="AJ35" s="103">
        <f t="shared" si="5"/>
        <v>1861.5802446223106</v>
      </c>
      <c r="AK35" s="103">
        <f t="shared" si="5"/>
        <v>1886.7115779247119</v>
      </c>
      <c r="AL35" s="103">
        <f t="shared" si="5"/>
        <v>1912.1821842266957</v>
      </c>
      <c r="AM35" s="103">
        <f t="shared" si="5"/>
        <v>1937.9966437137562</v>
      </c>
      <c r="AN35" s="103">
        <f t="shared" si="5"/>
        <v>1964.159598403892</v>
      </c>
      <c r="AO35" s="103">
        <f t="shared" si="5"/>
        <v>1990.6757529823446</v>
      </c>
      <c r="AP35" s="103">
        <f t="shared" si="5"/>
        <v>2017.5498756476065</v>
      </c>
      <c r="AQ35" s="103">
        <f t="shared" si="5"/>
        <v>2044.7867989688493</v>
      </c>
      <c r="AR35" s="103">
        <f t="shared" si="5"/>
        <v>2072.3914207549287</v>
      </c>
      <c r="AS35" s="103">
        <f t="shared" si="5"/>
        <v>2100.3687049351206</v>
      </c>
    </row>
    <row r="36" spans="1:49" s="69" customFormat="1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>
      <c r="A37" s="360" t="s">
        <v>647</v>
      </c>
      <c r="B37" s="361" t="s">
        <v>655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419</v>
      </c>
      <c r="W37" s="366"/>
      <c r="X37" s="366"/>
      <c r="Y37" s="366"/>
      <c r="Z37" s="366"/>
      <c r="AA37" s="366"/>
      <c r="AB37" s="366"/>
      <c r="AC37" s="366" t="s">
        <v>418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33.75">
      <c r="A38" s="153">
        <v>1</v>
      </c>
      <c r="B38" s="154" t="s">
        <v>656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33.75">
      <c r="A39" s="153">
        <v>2</v>
      </c>
      <c r="B39" s="154" t="s">
        <v>657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>
      <c r="A40" s="360"/>
      <c r="B40" s="361" t="s">
        <v>503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>
      <c r="A41" s="109" t="s">
        <v>11</v>
      </c>
      <c r="B41" s="85" t="s">
        <v>5</v>
      </c>
      <c r="C41" s="102" t="s">
        <v>4</v>
      </c>
      <c r="D41" s="159">
        <f>IF($C$544="Pesymistyczny",3.5%,4%)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>
      <c r="A42" s="109" t="s">
        <v>11</v>
      </c>
      <c r="B42" s="85" t="s">
        <v>75</v>
      </c>
      <c r="C42" s="102" t="s">
        <v>4</v>
      </c>
      <c r="D42" s="159">
        <f>IF($C$544="Pesymistyczny",4.5%,5%)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>
      <c r="A45" s="108" t="s">
        <v>11</v>
      </c>
      <c r="B45" s="10" t="s">
        <v>481</v>
      </c>
      <c r="C45" s="128" t="s">
        <v>4</v>
      </c>
      <c r="D45" s="165">
        <v>3.9E-2</v>
      </c>
      <c r="E45" s="165">
        <v>3.5999999999999997E-2</v>
      </c>
      <c r="F45" s="165">
        <v>1.9E-2</v>
      </c>
      <c r="G45" s="165">
        <v>1.9E-2</v>
      </c>
      <c r="H45" s="165">
        <v>2.1000000000000001E-2</v>
      </c>
      <c r="I45" s="165">
        <v>2.8000000000000001E-2</v>
      </c>
      <c r="J45" s="165">
        <v>3.1E-2</v>
      </c>
      <c r="K45" s="165">
        <v>3.2000000000000001E-2</v>
      </c>
      <c r="L45" s="165">
        <v>3.4000000000000002E-2</v>
      </c>
      <c r="M45" s="165">
        <v>3.3000000000000002E-2</v>
      </c>
      <c r="N45" s="165">
        <v>3.3000000000000002E-2</v>
      </c>
      <c r="O45" s="165">
        <v>3.3000000000000002E-2</v>
      </c>
      <c r="P45" s="165">
        <v>3.3000000000000002E-2</v>
      </c>
      <c r="Q45" s="165">
        <v>3.2000000000000001E-2</v>
      </c>
      <c r="R45" s="165">
        <v>3.2000000000000001E-2</v>
      </c>
      <c r="S45" s="165">
        <v>3.2000000000000001E-2</v>
      </c>
      <c r="T45" s="165">
        <v>3.2000000000000001E-2</v>
      </c>
      <c r="U45" s="165">
        <v>3.1E-2</v>
      </c>
      <c r="V45" s="165">
        <v>3.1E-2</v>
      </c>
      <c r="W45" s="165">
        <v>3.1E-2</v>
      </c>
      <c r="X45" s="165">
        <v>0.03</v>
      </c>
      <c r="Y45" s="165">
        <v>0.03</v>
      </c>
      <c r="Z45" s="165">
        <v>0.03</v>
      </c>
      <c r="AA45" s="165">
        <v>0.03</v>
      </c>
      <c r="AB45" s="165">
        <v>2.9000000000000001E-2</v>
      </c>
      <c r="AC45" s="165">
        <v>2.9000000000000001E-2</v>
      </c>
      <c r="AD45" s="165">
        <v>2.9000000000000001E-2</v>
      </c>
      <c r="AE45" s="165">
        <v>2.8000000000000001E-2</v>
      </c>
      <c r="AF45" s="165">
        <v>2.8000000000000001E-2</v>
      </c>
      <c r="AG45" s="165">
        <v>2.8000000000000001E-2</v>
      </c>
      <c r="AH45" s="165">
        <v>2.8000000000000001E-2</v>
      </c>
      <c r="AI45" s="165">
        <v>2.7E-2</v>
      </c>
      <c r="AJ45" s="165">
        <v>2.7E-2</v>
      </c>
      <c r="AK45" s="165">
        <v>2.7E-2</v>
      </c>
      <c r="AL45" s="165">
        <v>2.7E-2</v>
      </c>
      <c r="AM45" s="165">
        <v>2.7E-2</v>
      </c>
      <c r="AN45" s="165">
        <v>2.7E-2</v>
      </c>
      <c r="AO45" s="165">
        <v>2.7E-2</v>
      </c>
      <c r="AP45" s="165">
        <v>2.7E-2</v>
      </c>
      <c r="AQ45" s="165">
        <v>2.7E-2</v>
      </c>
      <c r="AR45" s="165">
        <v>2.7E-2</v>
      </c>
      <c r="AS45" s="165">
        <v>2.7E-2</v>
      </c>
    </row>
    <row r="46" spans="1:49" s="70" customFormat="1">
      <c r="A46" s="109" t="s">
        <v>12</v>
      </c>
      <c r="B46" s="24" t="s">
        <v>482</v>
      </c>
      <c r="C46" s="166" t="s">
        <v>4</v>
      </c>
      <c r="D46" s="159">
        <v>3.9E-2</v>
      </c>
      <c r="E46" s="159">
        <v>3.5999999999999997E-2</v>
      </c>
      <c r="F46" s="159">
        <v>0.01</v>
      </c>
      <c r="G46" s="159">
        <v>4.0000000000000001E-3</v>
      </c>
      <c r="H46" s="159">
        <v>5.0000000000000001E-3</v>
      </c>
      <c r="I46" s="159">
        <v>1.0999999999999999E-2</v>
      </c>
      <c r="J46" s="159">
        <v>1.0999999999999999E-2</v>
      </c>
      <c r="K46" s="159">
        <v>1.2E-2</v>
      </c>
      <c r="L46" s="159">
        <v>1.4E-2</v>
      </c>
      <c r="M46" s="159">
        <v>1.2999999999999999E-2</v>
      </c>
      <c r="N46" s="159">
        <v>1.2999999999999999E-2</v>
      </c>
      <c r="O46" s="159">
        <v>1.2999999999999999E-2</v>
      </c>
      <c r="P46" s="159">
        <v>1.2999999999999999E-2</v>
      </c>
      <c r="Q46" s="159">
        <v>1.2E-2</v>
      </c>
      <c r="R46" s="159">
        <v>1.2E-2</v>
      </c>
      <c r="S46" s="159">
        <v>1.2E-2</v>
      </c>
      <c r="T46" s="159">
        <v>1.2E-2</v>
      </c>
      <c r="U46" s="159">
        <v>1.0999999999999999E-2</v>
      </c>
      <c r="V46" s="159">
        <v>1.0999999999999999E-2</v>
      </c>
      <c r="W46" s="159">
        <v>1.0999999999999999E-2</v>
      </c>
      <c r="X46" s="159">
        <v>0.01</v>
      </c>
      <c r="Y46" s="159">
        <v>0.01</v>
      </c>
      <c r="Z46" s="159">
        <v>0.01</v>
      </c>
      <c r="AA46" s="159">
        <v>0.01</v>
      </c>
      <c r="AB46" s="159">
        <v>8.9999999999999993E-3</v>
      </c>
      <c r="AC46" s="159">
        <v>8.9999999999999993E-3</v>
      </c>
      <c r="AD46" s="159">
        <v>8.9999999999999993E-3</v>
      </c>
      <c r="AE46" s="159">
        <v>8.0000000000000002E-3</v>
      </c>
      <c r="AF46" s="159">
        <v>8.0000000000000002E-3</v>
      </c>
      <c r="AG46" s="159">
        <v>8.0000000000000002E-3</v>
      </c>
      <c r="AH46" s="159">
        <v>8.0000000000000002E-3</v>
      </c>
      <c r="AI46" s="159">
        <v>7.0000000000000001E-3</v>
      </c>
      <c r="AJ46" s="159">
        <v>7.0000000000000001E-3</v>
      </c>
      <c r="AK46" s="159">
        <v>7.0000000000000001E-3</v>
      </c>
      <c r="AL46" s="159">
        <v>7.0000000000000001E-3</v>
      </c>
      <c r="AM46" s="159">
        <v>7.0000000000000001E-3</v>
      </c>
      <c r="AN46" s="159">
        <v>7.0000000000000001E-3</v>
      </c>
      <c r="AO46" s="159">
        <v>7.0000000000000001E-3</v>
      </c>
      <c r="AP46" s="159">
        <v>7.0000000000000001E-3</v>
      </c>
      <c r="AQ46" s="159">
        <v>7.0000000000000001E-3</v>
      </c>
      <c r="AR46" s="159">
        <v>7.0000000000000001E-3</v>
      </c>
      <c r="AS46" s="159">
        <v>7.0000000000000001E-3</v>
      </c>
    </row>
    <row r="47" spans="1:49" s="69" customFormat="1">
      <c r="A47" s="115" t="s">
        <v>13</v>
      </c>
      <c r="B47" s="342" t="s">
        <v>485</v>
      </c>
      <c r="C47" s="343" t="s">
        <v>4</v>
      </c>
      <c r="D47" s="344">
        <f t="shared" ref="D47:AS47" si="8">IF($C$544="Pesymistyczny",D$46,D$45)</f>
        <v>3.9E-2</v>
      </c>
      <c r="E47" s="344">
        <f t="shared" si="8"/>
        <v>3.5999999999999997E-2</v>
      </c>
      <c r="F47" s="344">
        <f t="shared" si="8"/>
        <v>1.9E-2</v>
      </c>
      <c r="G47" s="344">
        <f t="shared" si="8"/>
        <v>1.9E-2</v>
      </c>
      <c r="H47" s="344">
        <f t="shared" si="8"/>
        <v>2.1000000000000001E-2</v>
      </c>
      <c r="I47" s="344">
        <f t="shared" si="8"/>
        <v>2.8000000000000001E-2</v>
      </c>
      <c r="J47" s="344">
        <f t="shared" si="8"/>
        <v>3.1E-2</v>
      </c>
      <c r="K47" s="344">
        <f t="shared" si="8"/>
        <v>3.2000000000000001E-2</v>
      </c>
      <c r="L47" s="344">
        <f t="shared" si="8"/>
        <v>3.4000000000000002E-2</v>
      </c>
      <c r="M47" s="344">
        <f t="shared" si="8"/>
        <v>3.3000000000000002E-2</v>
      </c>
      <c r="N47" s="344">
        <f t="shared" si="8"/>
        <v>3.3000000000000002E-2</v>
      </c>
      <c r="O47" s="344">
        <f t="shared" si="8"/>
        <v>3.3000000000000002E-2</v>
      </c>
      <c r="P47" s="344">
        <f t="shared" si="8"/>
        <v>3.3000000000000002E-2</v>
      </c>
      <c r="Q47" s="344">
        <f t="shared" si="8"/>
        <v>3.2000000000000001E-2</v>
      </c>
      <c r="R47" s="344">
        <f t="shared" si="8"/>
        <v>3.2000000000000001E-2</v>
      </c>
      <c r="S47" s="344">
        <f t="shared" si="8"/>
        <v>3.2000000000000001E-2</v>
      </c>
      <c r="T47" s="344">
        <f t="shared" si="8"/>
        <v>3.2000000000000001E-2</v>
      </c>
      <c r="U47" s="344">
        <f t="shared" si="8"/>
        <v>3.1E-2</v>
      </c>
      <c r="V47" s="344">
        <f t="shared" si="8"/>
        <v>3.1E-2</v>
      </c>
      <c r="W47" s="344">
        <f t="shared" si="8"/>
        <v>3.1E-2</v>
      </c>
      <c r="X47" s="344">
        <f t="shared" si="8"/>
        <v>0.03</v>
      </c>
      <c r="Y47" s="344">
        <f t="shared" si="8"/>
        <v>0.03</v>
      </c>
      <c r="Z47" s="344">
        <f t="shared" si="8"/>
        <v>0.03</v>
      </c>
      <c r="AA47" s="344">
        <f t="shared" si="8"/>
        <v>0.03</v>
      </c>
      <c r="AB47" s="344">
        <f t="shared" si="8"/>
        <v>2.9000000000000001E-2</v>
      </c>
      <c r="AC47" s="344">
        <f t="shared" si="8"/>
        <v>2.9000000000000001E-2</v>
      </c>
      <c r="AD47" s="344">
        <f t="shared" si="8"/>
        <v>2.9000000000000001E-2</v>
      </c>
      <c r="AE47" s="344">
        <f t="shared" si="8"/>
        <v>2.8000000000000001E-2</v>
      </c>
      <c r="AF47" s="344">
        <f t="shared" si="8"/>
        <v>2.8000000000000001E-2</v>
      </c>
      <c r="AG47" s="344">
        <f t="shared" si="8"/>
        <v>2.8000000000000001E-2</v>
      </c>
      <c r="AH47" s="344">
        <f t="shared" si="8"/>
        <v>2.8000000000000001E-2</v>
      </c>
      <c r="AI47" s="344">
        <f t="shared" si="8"/>
        <v>2.7E-2</v>
      </c>
      <c r="AJ47" s="344">
        <f t="shared" si="8"/>
        <v>2.7E-2</v>
      </c>
      <c r="AK47" s="344">
        <f t="shared" si="8"/>
        <v>2.7E-2</v>
      </c>
      <c r="AL47" s="344">
        <f t="shared" si="8"/>
        <v>2.7E-2</v>
      </c>
      <c r="AM47" s="344">
        <f t="shared" si="8"/>
        <v>2.7E-2</v>
      </c>
      <c r="AN47" s="344">
        <f t="shared" si="8"/>
        <v>2.7E-2</v>
      </c>
      <c r="AO47" s="344">
        <f t="shared" si="8"/>
        <v>2.7E-2</v>
      </c>
      <c r="AP47" s="344">
        <f t="shared" si="8"/>
        <v>2.7E-2</v>
      </c>
      <c r="AQ47" s="344">
        <f t="shared" si="8"/>
        <v>2.7E-2</v>
      </c>
      <c r="AR47" s="344">
        <f t="shared" si="8"/>
        <v>2.7E-2</v>
      </c>
      <c r="AS47" s="344">
        <f t="shared" si="8"/>
        <v>2.7E-2</v>
      </c>
    </row>
    <row r="48" spans="1:49" s="70" customFormat="1">
      <c r="A48" s="108" t="s">
        <v>35</v>
      </c>
      <c r="B48" s="10" t="s">
        <v>483</v>
      </c>
      <c r="C48" s="128" t="s">
        <v>4</v>
      </c>
      <c r="D48" s="165">
        <v>0.125</v>
      </c>
      <c r="E48" s="165">
        <v>8.2000000000000003E-2</v>
      </c>
      <c r="F48" s="165">
        <v>7.5999999999999998E-2</v>
      </c>
      <c r="G48" s="165">
        <v>7.0000000000000007E-2</v>
      </c>
      <c r="H48" s="165">
        <v>6.5000000000000002E-2</v>
      </c>
      <c r="I48" s="165">
        <v>6.4000000000000001E-2</v>
      </c>
      <c r="J48" s="165">
        <v>6.4000000000000001E-2</v>
      </c>
      <c r="K48" s="165">
        <v>6.3E-2</v>
      </c>
      <c r="L48" s="165">
        <v>6.3E-2</v>
      </c>
      <c r="M48" s="165">
        <v>6.2E-2</v>
      </c>
      <c r="N48" s="165">
        <v>6.2E-2</v>
      </c>
      <c r="O48" s="165">
        <v>6.0999999999999999E-2</v>
      </c>
      <c r="P48" s="165">
        <v>6.0999999999999999E-2</v>
      </c>
      <c r="Q48" s="165">
        <v>0.06</v>
      </c>
      <c r="R48" s="165">
        <v>0.06</v>
      </c>
      <c r="S48" s="165">
        <v>0.06</v>
      </c>
      <c r="T48" s="165">
        <v>0.06</v>
      </c>
      <c r="U48" s="165">
        <v>0.06</v>
      </c>
      <c r="V48" s="165">
        <v>0.06</v>
      </c>
      <c r="W48" s="165">
        <v>0.06</v>
      </c>
      <c r="X48" s="165">
        <v>0.06</v>
      </c>
      <c r="Y48" s="165">
        <v>0.06</v>
      </c>
      <c r="Z48" s="165">
        <v>0.06</v>
      </c>
      <c r="AA48" s="165">
        <v>0.06</v>
      </c>
      <c r="AB48" s="165">
        <v>0.06</v>
      </c>
      <c r="AC48" s="165">
        <v>0.06</v>
      </c>
      <c r="AD48" s="165">
        <v>0.06</v>
      </c>
      <c r="AE48" s="165">
        <v>0.06</v>
      </c>
      <c r="AF48" s="165">
        <v>0.06</v>
      </c>
      <c r="AG48" s="165">
        <v>0.06</v>
      </c>
      <c r="AH48" s="165">
        <v>0.06</v>
      </c>
      <c r="AI48" s="165">
        <v>0.06</v>
      </c>
      <c r="AJ48" s="165">
        <v>0.06</v>
      </c>
      <c r="AK48" s="165">
        <v>0.06</v>
      </c>
      <c r="AL48" s="165">
        <v>0.06</v>
      </c>
      <c r="AM48" s="165">
        <v>0.06</v>
      </c>
      <c r="AN48" s="165">
        <v>0.06</v>
      </c>
      <c r="AO48" s="165">
        <v>0.06</v>
      </c>
      <c r="AP48" s="165">
        <v>0.06</v>
      </c>
      <c r="AQ48" s="165">
        <v>0.06</v>
      </c>
      <c r="AR48" s="165">
        <v>0.06</v>
      </c>
      <c r="AS48" s="165">
        <v>0.06</v>
      </c>
    </row>
    <row r="49" spans="1:45" s="70" customFormat="1">
      <c r="A49" s="109" t="s">
        <v>36</v>
      </c>
      <c r="B49" s="24" t="s">
        <v>484</v>
      </c>
      <c r="C49" s="166" t="s">
        <v>4</v>
      </c>
      <c r="D49" s="159">
        <v>0.125</v>
      </c>
      <c r="E49" s="159">
        <v>8.2000000000000003E-2</v>
      </c>
      <c r="F49" s="159">
        <v>0.08</v>
      </c>
      <c r="G49" s="159">
        <v>9.1999999999999998E-2</v>
      </c>
      <c r="H49" s="159">
        <v>9.5000000000000001E-2</v>
      </c>
      <c r="I49" s="159">
        <v>9.8000000000000004E-2</v>
      </c>
      <c r="J49" s="159">
        <v>9.4E-2</v>
      </c>
      <c r="K49" s="159">
        <v>9.2999999999999999E-2</v>
      </c>
      <c r="L49" s="159">
        <v>9.2999999999999999E-2</v>
      </c>
      <c r="M49" s="159">
        <v>9.1999999999999998E-2</v>
      </c>
      <c r="N49" s="159">
        <v>9.1999999999999998E-2</v>
      </c>
      <c r="O49" s="159">
        <v>9.0999999999999998E-2</v>
      </c>
      <c r="P49" s="159">
        <v>9.0999999999999998E-2</v>
      </c>
      <c r="Q49" s="159">
        <v>0.09</v>
      </c>
      <c r="R49" s="159">
        <v>0.09</v>
      </c>
      <c r="S49" s="159">
        <v>0.09</v>
      </c>
      <c r="T49" s="159">
        <v>0.09</v>
      </c>
      <c r="U49" s="159">
        <v>0.09</v>
      </c>
      <c r="V49" s="159">
        <v>0.09</v>
      </c>
      <c r="W49" s="159">
        <v>0.09</v>
      </c>
      <c r="X49" s="159">
        <v>0.09</v>
      </c>
      <c r="Y49" s="159">
        <v>0.09</v>
      </c>
      <c r="Z49" s="159">
        <v>0.09</v>
      </c>
      <c r="AA49" s="159">
        <v>0.09</v>
      </c>
      <c r="AB49" s="159">
        <v>0.09</v>
      </c>
      <c r="AC49" s="159">
        <v>0.09</v>
      </c>
      <c r="AD49" s="159">
        <v>0.09</v>
      </c>
      <c r="AE49" s="159">
        <v>0.09</v>
      </c>
      <c r="AF49" s="159">
        <v>0.09</v>
      </c>
      <c r="AG49" s="159">
        <v>0.09</v>
      </c>
      <c r="AH49" s="159">
        <v>0.09</v>
      </c>
      <c r="AI49" s="159">
        <v>0.09</v>
      </c>
      <c r="AJ49" s="159">
        <v>0.09</v>
      </c>
      <c r="AK49" s="159">
        <v>0.09</v>
      </c>
      <c r="AL49" s="159">
        <v>0.09</v>
      </c>
      <c r="AM49" s="159">
        <v>0.09</v>
      </c>
      <c r="AN49" s="159">
        <v>0.09</v>
      </c>
      <c r="AO49" s="159">
        <v>0.09</v>
      </c>
      <c r="AP49" s="159">
        <v>0.09</v>
      </c>
      <c r="AQ49" s="159">
        <v>0.09</v>
      </c>
      <c r="AR49" s="159">
        <v>0.09</v>
      </c>
      <c r="AS49" s="159">
        <v>0.09</v>
      </c>
    </row>
    <row r="50" spans="1:45" s="69" customFormat="1">
      <c r="A50" s="115" t="s">
        <v>37</v>
      </c>
      <c r="B50" s="342" t="s">
        <v>486</v>
      </c>
      <c r="C50" s="343" t="s">
        <v>4</v>
      </c>
      <c r="D50" s="344">
        <f t="shared" ref="D50:AS50" si="9">IF($C$544="Pesymistyczny",D$49,D$48)</f>
        <v>0.125</v>
      </c>
      <c r="E50" s="344">
        <f t="shared" si="9"/>
        <v>8.2000000000000003E-2</v>
      </c>
      <c r="F50" s="344">
        <f t="shared" si="9"/>
        <v>7.5999999999999998E-2</v>
      </c>
      <c r="G50" s="344">
        <f t="shared" si="9"/>
        <v>7.0000000000000007E-2</v>
      </c>
      <c r="H50" s="344">
        <f t="shared" si="9"/>
        <v>6.5000000000000002E-2</v>
      </c>
      <c r="I50" s="344">
        <f t="shared" si="9"/>
        <v>6.4000000000000001E-2</v>
      </c>
      <c r="J50" s="344">
        <f t="shared" si="9"/>
        <v>6.4000000000000001E-2</v>
      </c>
      <c r="K50" s="344">
        <f t="shared" si="9"/>
        <v>6.3E-2</v>
      </c>
      <c r="L50" s="344">
        <f t="shared" si="9"/>
        <v>6.3E-2</v>
      </c>
      <c r="M50" s="344">
        <f t="shared" si="9"/>
        <v>6.2E-2</v>
      </c>
      <c r="N50" s="344">
        <f t="shared" si="9"/>
        <v>6.2E-2</v>
      </c>
      <c r="O50" s="344">
        <f t="shared" si="9"/>
        <v>6.0999999999999999E-2</v>
      </c>
      <c r="P50" s="344">
        <f t="shared" si="9"/>
        <v>6.0999999999999999E-2</v>
      </c>
      <c r="Q50" s="344">
        <f t="shared" si="9"/>
        <v>0.06</v>
      </c>
      <c r="R50" s="344">
        <f t="shared" si="9"/>
        <v>0.06</v>
      </c>
      <c r="S50" s="344">
        <f t="shared" si="9"/>
        <v>0.06</v>
      </c>
      <c r="T50" s="344">
        <f t="shared" si="9"/>
        <v>0.06</v>
      </c>
      <c r="U50" s="344">
        <f t="shared" si="9"/>
        <v>0.06</v>
      </c>
      <c r="V50" s="344">
        <f t="shared" si="9"/>
        <v>0.06</v>
      </c>
      <c r="W50" s="344">
        <f t="shared" si="9"/>
        <v>0.06</v>
      </c>
      <c r="X50" s="344">
        <f t="shared" si="9"/>
        <v>0.06</v>
      </c>
      <c r="Y50" s="344">
        <f t="shared" si="9"/>
        <v>0.06</v>
      </c>
      <c r="Z50" s="344">
        <f t="shared" si="9"/>
        <v>0.06</v>
      </c>
      <c r="AA50" s="344">
        <f t="shared" si="9"/>
        <v>0.06</v>
      </c>
      <c r="AB50" s="344">
        <f t="shared" si="9"/>
        <v>0.06</v>
      </c>
      <c r="AC50" s="344">
        <f t="shared" si="9"/>
        <v>0.06</v>
      </c>
      <c r="AD50" s="344">
        <f t="shared" si="9"/>
        <v>0.06</v>
      </c>
      <c r="AE50" s="344">
        <f t="shared" si="9"/>
        <v>0.06</v>
      </c>
      <c r="AF50" s="344">
        <f t="shared" si="9"/>
        <v>0.06</v>
      </c>
      <c r="AG50" s="344">
        <f t="shared" si="9"/>
        <v>0.06</v>
      </c>
      <c r="AH50" s="344">
        <f t="shared" si="9"/>
        <v>0.06</v>
      </c>
      <c r="AI50" s="344">
        <f t="shared" si="9"/>
        <v>0.06</v>
      </c>
      <c r="AJ50" s="344">
        <f t="shared" si="9"/>
        <v>0.06</v>
      </c>
      <c r="AK50" s="344">
        <f t="shared" si="9"/>
        <v>0.06</v>
      </c>
      <c r="AL50" s="344">
        <f t="shared" si="9"/>
        <v>0.06</v>
      </c>
      <c r="AM50" s="344">
        <f t="shared" si="9"/>
        <v>0.06</v>
      </c>
      <c r="AN50" s="344">
        <f t="shared" si="9"/>
        <v>0.06</v>
      </c>
      <c r="AO50" s="344">
        <f t="shared" si="9"/>
        <v>0.06</v>
      </c>
      <c r="AP50" s="344">
        <f t="shared" si="9"/>
        <v>0.06</v>
      </c>
      <c r="AQ50" s="344">
        <f t="shared" si="9"/>
        <v>0.06</v>
      </c>
      <c r="AR50" s="344">
        <f t="shared" si="9"/>
        <v>0.06</v>
      </c>
      <c r="AS50" s="344">
        <f t="shared" si="9"/>
        <v>0.06</v>
      </c>
    </row>
    <row r="51" spans="1:45" s="70" customFormat="1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3755.1537584400003</v>
      </c>
      <c r="F51" s="103">
        <f t="shared" ref="F51:AS51" si="10">E51*(1+F47)</f>
        <v>3826.5016798503598</v>
      </c>
      <c r="G51" s="103">
        <f t="shared" si="10"/>
        <v>3899.2052117675162</v>
      </c>
      <c r="H51" s="103">
        <f t="shared" si="10"/>
        <v>3981.0885212146336</v>
      </c>
      <c r="I51" s="103">
        <f t="shared" si="10"/>
        <v>4092.5589998086434</v>
      </c>
      <c r="J51" s="103">
        <f t="shared" si="10"/>
        <v>4219.4283288027109</v>
      </c>
      <c r="K51" s="103">
        <f t="shared" si="10"/>
        <v>4354.4500353243975</v>
      </c>
      <c r="L51" s="103">
        <f t="shared" si="10"/>
        <v>4502.5013365254272</v>
      </c>
      <c r="M51" s="103">
        <f t="shared" si="10"/>
        <v>4651.0838806307656</v>
      </c>
      <c r="N51" s="103">
        <f t="shared" si="10"/>
        <v>4804.5696486915804</v>
      </c>
      <c r="O51" s="103">
        <f t="shared" si="10"/>
        <v>4963.1204470984021</v>
      </c>
      <c r="P51" s="103">
        <f t="shared" si="10"/>
        <v>5126.9034218526485</v>
      </c>
      <c r="Q51" s="103">
        <f t="shared" si="10"/>
        <v>5290.9643313519337</v>
      </c>
      <c r="R51" s="103">
        <f t="shared" si="10"/>
        <v>5460.2751899551959</v>
      </c>
      <c r="S51" s="103">
        <f t="shared" si="10"/>
        <v>5635.0039960337626</v>
      </c>
      <c r="T51" s="103">
        <f t="shared" si="10"/>
        <v>5815.3241239068429</v>
      </c>
      <c r="U51" s="103">
        <f t="shared" si="10"/>
        <v>5995.5991717479546</v>
      </c>
      <c r="V51" s="103">
        <f t="shared" si="10"/>
        <v>6181.4627460721404</v>
      </c>
      <c r="W51" s="103">
        <f t="shared" si="10"/>
        <v>6373.0880912003759</v>
      </c>
      <c r="X51" s="103">
        <f t="shared" si="10"/>
        <v>6564.2807339363872</v>
      </c>
      <c r="Y51" s="103">
        <f t="shared" si="10"/>
        <v>6761.2091559544788</v>
      </c>
      <c r="Z51" s="103">
        <f t="shared" si="10"/>
        <v>6964.045430633113</v>
      </c>
      <c r="AA51" s="103">
        <f t="shared" si="10"/>
        <v>7172.9667935521065</v>
      </c>
      <c r="AB51" s="103">
        <f t="shared" si="10"/>
        <v>7380.9828305651172</v>
      </c>
      <c r="AC51" s="103">
        <f t="shared" si="10"/>
        <v>7595.0313326515052</v>
      </c>
      <c r="AD51" s="103">
        <f t="shared" si="10"/>
        <v>7815.2872412983979</v>
      </c>
      <c r="AE51" s="103">
        <f t="shared" si="10"/>
        <v>8034.1152840547529</v>
      </c>
      <c r="AF51" s="103">
        <f t="shared" si="10"/>
        <v>8259.0705120082857</v>
      </c>
      <c r="AG51" s="103">
        <f t="shared" si="10"/>
        <v>8490.3244863445179</v>
      </c>
      <c r="AH51" s="101">
        <f t="shared" si="10"/>
        <v>8728.0535719621639</v>
      </c>
      <c r="AI51" s="101">
        <f t="shared" si="10"/>
        <v>8963.7110184051417</v>
      </c>
      <c r="AJ51" s="101">
        <f t="shared" si="10"/>
        <v>9205.7312159020803</v>
      </c>
      <c r="AK51" s="101">
        <f t="shared" si="10"/>
        <v>9454.285958731436</v>
      </c>
      <c r="AL51" s="101">
        <f t="shared" si="10"/>
        <v>9709.5516796171833</v>
      </c>
      <c r="AM51" s="101">
        <f t="shared" si="10"/>
        <v>9971.709574966846</v>
      </c>
      <c r="AN51" s="101">
        <f t="shared" si="10"/>
        <v>10240.945733490949</v>
      </c>
      <c r="AO51" s="101">
        <f t="shared" si="10"/>
        <v>10517.451268295204</v>
      </c>
      <c r="AP51" s="101">
        <f t="shared" si="10"/>
        <v>10801.422452539175</v>
      </c>
      <c r="AQ51" s="101">
        <f t="shared" si="10"/>
        <v>11093.060858757732</v>
      </c>
      <c r="AR51" s="101">
        <f t="shared" si="10"/>
        <v>11392.573501944189</v>
      </c>
      <c r="AS51" s="101">
        <f t="shared" si="10"/>
        <v>11700.172986496682</v>
      </c>
    </row>
    <row r="52" spans="1:45" s="70" customFormat="1">
      <c r="A52" s="109">
        <v>4</v>
      </c>
      <c r="B52" s="85" t="s">
        <v>7</v>
      </c>
      <c r="C52" s="102" t="s">
        <v>3</v>
      </c>
      <c r="D52" s="103">
        <f t="shared" ref="D52:AS52" si="11">D51*(1-$D$43)*(1-D50)</f>
        <v>2568.9818786625001</v>
      </c>
      <c r="E52" s="103">
        <f t="shared" si="11"/>
        <v>2792.2572317008157</v>
      </c>
      <c r="F52" s="103">
        <f t="shared" si="11"/>
        <v>2863.9069172672039</v>
      </c>
      <c r="G52" s="103">
        <f t="shared" si="11"/>
        <v>2937.2712860244701</v>
      </c>
      <c r="H52" s="103">
        <f t="shared" si="11"/>
        <v>3015.0773915419031</v>
      </c>
      <c r="I52" s="103">
        <f t="shared" si="11"/>
        <v>3102.8145312949214</v>
      </c>
      <c r="J52" s="103">
        <f t="shared" si="11"/>
        <v>3199.0017817650632</v>
      </c>
      <c r="K52" s="103">
        <f t="shared" si="11"/>
        <v>3304.8969433101583</v>
      </c>
      <c r="L52" s="103">
        <f t="shared" si="11"/>
        <v>3417.2634393827038</v>
      </c>
      <c r="M52" s="103">
        <f t="shared" si="11"/>
        <v>3533.800510825643</v>
      </c>
      <c r="N52" s="103">
        <f t="shared" si="11"/>
        <v>3650.4159276828891</v>
      </c>
      <c r="O52" s="103">
        <f t="shared" si="11"/>
        <v>3774.8997808585741</v>
      </c>
      <c r="P52" s="103">
        <f t="shared" si="11"/>
        <v>3899.4714736269066</v>
      </c>
      <c r="Q52" s="103">
        <f t="shared" si="11"/>
        <v>4028.5402418913627</v>
      </c>
      <c r="R52" s="103">
        <f t="shared" si="11"/>
        <v>4157.4535296318863</v>
      </c>
      <c r="S52" s="103">
        <f t="shared" si="11"/>
        <v>4290.4920425801065</v>
      </c>
      <c r="T52" s="103">
        <f t="shared" si="11"/>
        <v>4427.7877879426705</v>
      </c>
      <c r="U52" s="103">
        <f t="shared" si="11"/>
        <v>4565.0492093688927</v>
      </c>
      <c r="V52" s="103">
        <f t="shared" si="11"/>
        <v>4706.5657348593277</v>
      </c>
      <c r="W52" s="103">
        <f t="shared" si="11"/>
        <v>4852.4692726399662</v>
      </c>
      <c r="X52" s="103">
        <f t="shared" si="11"/>
        <v>4998.0433508191654</v>
      </c>
      <c r="Y52" s="103">
        <f t="shared" si="11"/>
        <v>5147.9846513437406</v>
      </c>
      <c r="Z52" s="103">
        <f t="shared" si="11"/>
        <v>5302.4241908840522</v>
      </c>
      <c r="AA52" s="103">
        <f t="shared" si="11"/>
        <v>5461.4969166105739</v>
      </c>
      <c r="AB52" s="103">
        <f t="shared" si="11"/>
        <v>5619.8803271922807</v>
      </c>
      <c r="AC52" s="103">
        <f t="shared" si="11"/>
        <v>5782.8568566808553</v>
      </c>
      <c r="AD52" s="103">
        <f t="shared" si="11"/>
        <v>5950.5597055245998</v>
      </c>
      <c r="AE52" s="103">
        <f t="shared" si="11"/>
        <v>6117.175377279289</v>
      </c>
      <c r="AF52" s="103">
        <f t="shared" si="11"/>
        <v>6288.4562878431088</v>
      </c>
      <c r="AG52" s="103">
        <f t="shared" si="11"/>
        <v>6464.5330639027161</v>
      </c>
      <c r="AH52" s="96">
        <f t="shared" si="11"/>
        <v>6645.5399896919917</v>
      </c>
      <c r="AI52" s="96">
        <f t="shared" si="11"/>
        <v>6824.9695694136753</v>
      </c>
      <c r="AJ52" s="96">
        <f t="shared" si="11"/>
        <v>7009.2437477878439</v>
      </c>
      <c r="AK52" s="96">
        <f t="shared" si="11"/>
        <v>7198.4933289781156</v>
      </c>
      <c r="AL52" s="96">
        <f t="shared" si="11"/>
        <v>7392.8526488605239</v>
      </c>
      <c r="AM52" s="96">
        <f t="shared" si="11"/>
        <v>7592.4596703797561</v>
      </c>
      <c r="AN52" s="96">
        <f t="shared" si="11"/>
        <v>7797.4560814800088</v>
      </c>
      <c r="AO52" s="96">
        <f t="shared" si="11"/>
        <v>8007.9873956799693</v>
      </c>
      <c r="AP52" s="96">
        <f t="shared" si="11"/>
        <v>8224.2030553633267</v>
      </c>
      <c r="AQ52" s="96">
        <f t="shared" si="11"/>
        <v>8446.2565378581367</v>
      </c>
      <c r="AR52" s="96">
        <f t="shared" si="11"/>
        <v>8674.3054643803043</v>
      </c>
      <c r="AS52" s="96">
        <f t="shared" si="11"/>
        <v>8908.5117119185743</v>
      </c>
    </row>
    <row r="53" spans="1:45">
      <c r="A53" s="45" t="s">
        <v>10</v>
      </c>
      <c r="B53" s="16" t="s">
        <v>2</v>
      </c>
      <c r="C53" s="12" t="s">
        <v>0</v>
      </c>
      <c r="D53" s="33" t="str">
        <f t="shared" ref="D53:AG53" si="12">IF(D$59="","",D$59)</f>
        <v/>
      </c>
      <c r="E53" s="33" t="str">
        <f t="shared" si="12"/>
        <v/>
      </c>
      <c r="F53" s="33" t="str">
        <f t="shared" si="12"/>
        <v/>
      </c>
      <c r="G53" s="33" t="str">
        <f t="shared" si="12"/>
        <v/>
      </c>
      <c r="H53" s="33" t="str">
        <f t="shared" si="12"/>
        <v/>
      </c>
      <c r="I53" s="33" t="str">
        <f t="shared" si="12"/>
        <v/>
      </c>
      <c r="J53" s="33" t="str">
        <f t="shared" si="12"/>
        <v/>
      </c>
      <c r="K53" s="33" t="str">
        <f t="shared" si="12"/>
        <v/>
      </c>
      <c r="L53" s="33" t="str">
        <f t="shared" si="12"/>
        <v/>
      </c>
      <c r="M53" s="33" t="str">
        <f t="shared" si="12"/>
        <v/>
      </c>
      <c r="N53" s="33" t="str">
        <f t="shared" si="12"/>
        <v/>
      </c>
      <c r="O53" s="33" t="str">
        <f t="shared" si="12"/>
        <v/>
      </c>
      <c r="P53" s="33" t="str">
        <f t="shared" si="12"/>
        <v/>
      </c>
      <c r="Q53" s="33" t="str">
        <f t="shared" si="12"/>
        <v/>
      </c>
      <c r="R53" s="33" t="str">
        <f t="shared" si="12"/>
        <v/>
      </c>
      <c r="S53" s="33" t="str">
        <f t="shared" si="12"/>
        <v/>
      </c>
      <c r="T53" s="33" t="str">
        <f t="shared" si="12"/>
        <v/>
      </c>
      <c r="U53" s="33" t="str">
        <f t="shared" si="12"/>
        <v/>
      </c>
      <c r="V53" s="33" t="str">
        <f t="shared" si="12"/>
        <v/>
      </c>
      <c r="W53" s="33" t="str">
        <f t="shared" si="12"/>
        <v/>
      </c>
      <c r="X53" s="33" t="str">
        <f t="shared" si="12"/>
        <v/>
      </c>
      <c r="Y53" s="33" t="str">
        <f t="shared" si="12"/>
        <v/>
      </c>
      <c r="Z53" s="33" t="str">
        <f t="shared" si="12"/>
        <v/>
      </c>
      <c r="AA53" s="33" t="str">
        <f t="shared" si="12"/>
        <v/>
      </c>
      <c r="AB53" s="33" t="str">
        <f t="shared" si="12"/>
        <v/>
      </c>
      <c r="AC53" s="33" t="str">
        <f t="shared" si="12"/>
        <v/>
      </c>
      <c r="AD53" s="33" t="str">
        <f t="shared" si="12"/>
        <v/>
      </c>
      <c r="AE53" s="33" t="str">
        <f t="shared" si="12"/>
        <v/>
      </c>
      <c r="AF53" s="33" t="str">
        <f t="shared" si="12"/>
        <v/>
      </c>
      <c r="AG53" s="33" t="str">
        <f t="shared" si="12"/>
        <v/>
      </c>
      <c r="AH53" s="5"/>
      <c r="AI53" s="5"/>
      <c r="AJ53" s="5"/>
      <c r="AN53" s="5"/>
    </row>
    <row r="54" spans="1:45" s="69" customFormat="1">
      <c r="A54" s="115" t="s">
        <v>13</v>
      </c>
      <c r="B54" s="342" t="s">
        <v>619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13">E54*(1+HLOOKUP(F$53,$D$44:$AS$47,4,FALSE))</f>
        <v>#N/A</v>
      </c>
      <c r="G54" s="344" t="e">
        <f t="shared" si="13"/>
        <v>#N/A</v>
      </c>
      <c r="H54" s="344" t="e">
        <f t="shared" si="13"/>
        <v>#N/A</v>
      </c>
      <c r="I54" s="344" t="e">
        <f t="shared" si="13"/>
        <v>#N/A</v>
      </c>
      <c r="J54" s="344" t="e">
        <f t="shared" si="13"/>
        <v>#N/A</v>
      </c>
      <c r="K54" s="344" t="e">
        <f t="shared" si="13"/>
        <v>#N/A</v>
      </c>
      <c r="L54" s="344" t="e">
        <f t="shared" si="13"/>
        <v>#N/A</v>
      </c>
      <c r="M54" s="344" t="e">
        <f t="shared" si="13"/>
        <v>#N/A</v>
      </c>
      <c r="N54" s="344" t="e">
        <f t="shared" si="13"/>
        <v>#N/A</v>
      </c>
      <c r="O54" s="344" t="e">
        <f t="shared" si="13"/>
        <v>#N/A</v>
      </c>
      <c r="P54" s="344" t="e">
        <f t="shared" si="13"/>
        <v>#N/A</v>
      </c>
      <c r="Q54" s="344" t="e">
        <f t="shared" si="13"/>
        <v>#N/A</v>
      </c>
      <c r="R54" s="344" t="e">
        <f t="shared" si="13"/>
        <v>#N/A</v>
      </c>
      <c r="S54" s="344" t="e">
        <f t="shared" si="13"/>
        <v>#N/A</v>
      </c>
      <c r="T54" s="344" t="e">
        <f t="shared" si="13"/>
        <v>#N/A</v>
      </c>
      <c r="U54" s="344" t="e">
        <f t="shared" si="13"/>
        <v>#N/A</v>
      </c>
      <c r="V54" s="344" t="e">
        <f t="shared" si="13"/>
        <v>#N/A</v>
      </c>
      <c r="W54" s="344" t="e">
        <f t="shared" si="13"/>
        <v>#N/A</v>
      </c>
      <c r="X54" s="344" t="e">
        <f t="shared" si="13"/>
        <v>#N/A</v>
      </c>
      <c r="Y54" s="344" t="e">
        <f t="shared" si="13"/>
        <v>#N/A</v>
      </c>
      <c r="Z54" s="344" t="e">
        <f t="shared" si="13"/>
        <v>#N/A</v>
      </c>
      <c r="AA54" s="344" t="e">
        <f t="shared" si="13"/>
        <v>#N/A</v>
      </c>
      <c r="AB54" s="344" t="e">
        <f t="shared" si="13"/>
        <v>#N/A</v>
      </c>
      <c r="AC54" s="344" t="e">
        <f t="shared" si="13"/>
        <v>#N/A</v>
      </c>
      <c r="AD54" s="344" t="e">
        <f t="shared" si="13"/>
        <v>#N/A</v>
      </c>
      <c r="AE54" s="344" t="e">
        <f t="shared" si="13"/>
        <v>#N/A</v>
      </c>
      <c r="AF54" s="344" t="e">
        <f t="shared" si="13"/>
        <v>#N/A</v>
      </c>
      <c r="AG54" s="344" t="e">
        <f t="shared" si="13"/>
        <v>#N/A</v>
      </c>
    </row>
    <row r="55" spans="1:45" s="384" customFormat="1" ht="21.75" customHeight="1">
      <c r="A55" s="383" t="s">
        <v>126</v>
      </c>
      <c r="B55" s="384" t="s">
        <v>127</v>
      </c>
    </row>
    <row r="56" spans="1:45" s="361" customFormat="1" ht="18.75" customHeight="1">
      <c r="A56" s="360"/>
      <c r="B56" s="361" t="s">
        <v>87</v>
      </c>
    </row>
    <row r="57" spans="1:45" s="70" customFormat="1" ht="13.5" customHeight="1">
      <c r="A57" s="108">
        <v>1</v>
      </c>
      <c r="B57" s="10" t="s">
        <v>581</v>
      </c>
      <c r="C57" s="599" t="str">
        <f>IF(Dane!C35="","",Dane!C35)</f>
        <v/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>
      <c r="A58" s="122">
        <v>2</v>
      </c>
      <c r="B58" s="27" t="s">
        <v>582</v>
      </c>
      <c r="C58" s="123" t="str">
        <f>IF($C$57="","Brak wskaźnika",VLOOKUP($C$57,$B$583:$C$617,2,FALSE))</f>
        <v>Brak wskaźnika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14">IF(E59="","",IF(E59-$D59&gt;=SUM($D$5)-1,"",E59+1))</f>
        <v/>
      </c>
      <c r="G59" s="171" t="str">
        <f t="shared" si="14"/>
        <v/>
      </c>
      <c r="H59" s="171" t="str">
        <f t="shared" si="14"/>
        <v/>
      </c>
      <c r="I59" s="171" t="str">
        <f t="shared" si="14"/>
        <v/>
      </c>
      <c r="J59" s="171" t="str">
        <f t="shared" si="14"/>
        <v/>
      </c>
      <c r="K59" s="171" t="str">
        <f t="shared" si="14"/>
        <v/>
      </c>
      <c r="L59" s="171" t="str">
        <f t="shared" si="14"/>
        <v/>
      </c>
      <c r="M59" s="171" t="str">
        <f t="shared" si="14"/>
        <v/>
      </c>
      <c r="N59" s="171" t="str">
        <f t="shared" si="14"/>
        <v/>
      </c>
      <c r="O59" s="171" t="str">
        <f t="shared" si="14"/>
        <v/>
      </c>
      <c r="P59" s="171" t="str">
        <f t="shared" si="14"/>
        <v/>
      </c>
      <c r="Q59" s="171" t="str">
        <f t="shared" si="14"/>
        <v/>
      </c>
      <c r="R59" s="171" t="str">
        <f t="shared" si="14"/>
        <v/>
      </c>
      <c r="S59" s="171" t="str">
        <f t="shared" si="14"/>
        <v/>
      </c>
      <c r="T59" s="171" t="str">
        <f t="shared" si="14"/>
        <v/>
      </c>
      <c r="U59" s="171" t="str">
        <f t="shared" si="14"/>
        <v/>
      </c>
      <c r="V59" s="171" t="str">
        <f t="shared" si="14"/>
        <v/>
      </c>
      <c r="W59" s="171" t="str">
        <f t="shared" si="14"/>
        <v/>
      </c>
      <c r="X59" s="171" t="str">
        <f t="shared" si="14"/>
        <v/>
      </c>
      <c r="Y59" s="171" t="str">
        <f t="shared" si="14"/>
        <v/>
      </c>
      <c r="Z59" s="171" t="str">
        <f t="shared" si="14"/>
        <v/>
      </c>
      <c r="AA59" s="171" t="str">
        <f t="shared" si="14"/>
        <v/>
      </c>
      <c r="AB59" s="171" t="str">
        <f t="shared" si="14"/>
        <v/>
      </c>
      <c r="AC59" s="171" t="str">
        <f t="shared" si="14"/>
        <v/>
      </c>
      <c r="AD59" s="171" t="str">
        <f t="shared" si="14"/>
        <v/>
      </c>
      <c r="AE59" s="171" t="str">
        <f t="shared" si="14"/>
        <v/>
      </c>
      <c r="AF59" s="171" t="str">
        <f t="shared" si="14"/>
        <v/>
      </c>
      <c r="AG59" s="171" t="str">
        <f t="shared" si="14"/>
        <v/>
      </c>
    </row>
    <row r="60" spans="1:45" s="70" customFormat="1">
      <c r="A60" s="109">
        <v>2</v>
      </c>
      <c r="B60" s="24" t="str">
        <f>CONCATENATE("Wariant I: ",$C$57," w latach")</f>
        <v>Wariant I:  w latach</v>
      </c>
      <c r="C60" s="172" t="str">
        <f>IF($C$58="","",$C$58)</f>
        <v>Brak wskaźnika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>
      <c r="A61" s="109">
        <v>3</v>
      </c>
      <c r="B61" s="24" t="str">
        <f>CONCATENATE("Wariant II: ",$C$57," w latach")</f>
        <v>Wariant II:  w latach</v>
      </c>
      <c r="C61" s="172" t="str">
        <f>IF($C$58="","",$C$58)</f>
        <v>Brak wskaźnika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>
      <c r="A62" s="109">
        <v>4</v>
      </c>
      <c r="B62" s="24" t="str">
        <f>CONCATENATE("Wariant III: ",$C$57," w latach")</f>
        <v>Wariant III:  w latach</v>
      </c>
      <c r="C62" s="172" t="str">
        <f>IF($C$58="","",$C$58)</f>
        <v>Brak wskaźnika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>
      <c r="A63" s="360"/>
      <c r="B63" s="361" t="s">
        <v>90</v>
      </c>
    </row>
    <row r="64" spans="1:45" s="13" customFormat="1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5" t="s">
        <v>10</v>
      </c>
      <c r="B65" s="16" t="s">
        <v>2</v>
      </c>
      <c r="C65" s="12" t="s">
        <v>0</v>
      </c>
      <c r="D65" s="33" t="str">
        <f t="shared" ref="D65:AG65" si="15">IF(D$59="","",D$59)</f>
        <v/>
      </c>
      <c r="E65" s="33" t="str">
        <f t="shared" si="15"/>
        <v/>
      </c>
      <c r="F65" s="33" t="str">
        <f t="shared" si="15"/>
        <v/>
      </c>
      <c r="G65" s="33" t="str">
        <f t="shared" si="15"/>
        <v/>
      </c>
      <c r="H65" s="33" t="str">
        <f t="shared" si="15"/>
        <v/>
      </c>
      <c r="I65" s="33" t="str">
        <f t="shared" si="15"/>
        <v/>
      </c>
      <c r="J65" s="33" t="str">
        <f t="shared" si="15"/>
        <v/>
      </c>
      <c r="K65" s="33" t="str">
        <f t="shared" si="15"/>
        <v/>
      </c>
      <c r="L65" s="33" t="str">
        <f t="shared" si="15"/>
        <v/>
      </c>
      <c r="M65" s="33" t="str">
        <f t="shared" si="15"/>
        <v/>
      </c>
      <c r="N65" s="33" t="str">
        <f t="shared" si="15"/>
        <v/>
      </c>
      <c r="O65" s="33" t="str">
        <f t="shared" si="15"/>
        <v/>
      </c>
      <c r="P65" s="33" t="str">
        <f t="shared" si="15"/>
        <v/>
      </c>
      <c r="Q65" s="33" t="str">
        <f t="shared" si="15"/>
        <v/>
      </c>
      <c r="R65" s="33" t="str">
        <f t="shared" si="15"/>
        <v/>
      </c>
      <c r="S65" s="33" t="str">
        <f t="shared" si="15"/>
        <v/>
      </c>
      <c r="T65" s="33" t="str">
        <f t="shared" si="15"/>
        <v/>
      </c>
      <c r="U65" s="33" t="str">
        <f t="shared" si="15"/>
        <v/>
      </c>
      <c r="V65" s="33" t="str">
        <f t="shared" si="15"/>
        <v/>
      </c>
      <c r="W65" s="33" t="str">
        <f t="shared" si="15"/>
        <v/>
      </c>
      <c r="X65" s="33" t="str">
        <f t="shared" si="15"/>
        <v/>
      </c>
      <c r="Y65" s="33" t="str">
        <f t="shared" si="15"/>
        <v/>
      </c>
      <c r="Z65" s="33" t="str">
        <f t="shared" si="15"/>
        <v/>
      </c>
      <c r="AA65" s="33" t="str">
        <f t="shared" si="15"/>
        <v/>
      </c>
      <c r="AB65" s="33" t="str">
        <f t="shared" si="15"/>
        <v/>
      </c>
      <c r="AC65" s="33" t="str">
        <f t="shared" si="15"/>
        <v/>
      </c>
      <c r="AD65" s="33" t="str">
        <f t="shared" si="15"/>
        <v/>
      </c>
      <c r="AE65" s="33" t="str">
        <f t="shared" si="15"/>
        <v/>
      </c>
      <c r="AF65" s="33" t="str">
        <f t="shared" si="15"/>
        <v/>
      </c>
      <c r="AG65" s="33" t="str">
        <f t="shared" si="15"/>
        <v/>
      </c>
      <c r="AH65" s="5"/>
      <c r="AI65" s="5"/>
      <c r="AJ65" s="5"/>
      <c r="AN65" s="5"/>
    </row>
    <row r="66" spans="1:40">
      <c r="A66" s="42">
        <v>2</v>
      </c>
      <c r="B66" s="29" t="s">
        <v>561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>
      <c r="A67" s="42">
        <v>3</v>
      </c>
      <c r="B67" s="29" t="s">
        <v>562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>
      <c r="A68" s="43">
        <v>4</v>
      </c>
      <c r="B68" s="31" t="s">
        <v>563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>
      <c r="A70" s="45" t="s">
        <v>10</v>
      </c>
      <c r="B70" s="175" t="s">
        <v>2</v>
      </c>
      <c r="C70" s="169" t="s">
        <v>0</v>
      </c>
      <c r="D70" s="171" t="str">
        <f t="shared" ref="D70:AG70" si="16">IF(D$59="","",D$59)</f>
        <v/>
      </c>
      <c r="E70" s="171" t="str">
        <f t="shared" si="16"/>
        <v/>
      </c>
      <c r="F70" s="171" t="str">
        <f t="shared" si="16"/>
        <v/>
      </c>
      <c r="G70" s="171" t="str">
        <f t="shared" si="16"/>
        <v/>
      </c>
      <c r="H70" s="171" t="str">
        <f t="shared" si="16"/>
        <v/>
      </c>
      <c r="I70" s="171" t="str">
        <f t="shared" si="16"/>
        <v/>
      </c>
      <c r="J70" s="171" t="str">
        <f t="shared" si="16"/>
        <v/>
      </c>
      <c r="K70" s="171" t="str">
        <f t="shared" si="16"/>
        <v/>
      </c>
      <c r="L70" s="171" t="str">
        <f t="shared" si="16"/>
        <v/>
      </c>
      <c r="M70" s="171" t="str">
        <f t="shared" si="16"/>
        <v/>
      </c>
      <c r="N70" s="171" t="str">
        <f t="shared" si="16"/>
        <v/>
      </c>
      <c r="O70" s="171" t="str">
        <f t="shared" si="16"/>
        <v/>
      </c>
      <c r="P70" s="171" t="str">
        <f t="shared" si="16"/>
        <v/>
      </c>
      <c r="Q70" s="171" t="str">
        <f t="shared" si="16"/>
        <v/>
      </c>
      <c r="R70" s="171" t="str">
        <f t="shared" si="16"/>
        <v/>
      </c>
      <c r="S70" s="171" t="str">
        <f t="shared" si="16"/>
        <v/>
      </c>
      <c r="T70" s="171" t="str">
        <f t="shared" si="16"/>
        <v/>
      </c>
      <c r="U70" s="171" t="str">
        <f t="shared" si="16"/>
        <v/>
      </c>
      <c r="V70" s="171" t="str">
        <f t="shared" si="16"/>
        <v/>
      </c>
      <c r="W70" s="171" t="str">
        <f t="shared" si="16"/>
        <v/>
      </c>
      <c r="X70" s="171" t="str">
        <f t="shared" si="16"/>
        <v/>
      </c>
      <c r="Y70" s="171" t="str">
        <f t="shared" si="16"/>
        <v/>
      </c>
      <c r="Z70" s="171" t="str">
        <f t="shared" si="16"/>
        <v/>
      </c>
      <c r="AA70" s="171" t="str">
        <f t="shared" si="16"/>
        <v/>
      </c>
      <c r="AB70" s="171" t="str">
        <f t="shared" si="16"/>
        <v/>
      </c>
      <c r="AC70" s="171" t="str">
        <f t="shared" si="16"/>
        <v/>
      </c>
      <c r="AD70" s="171" t="str">
        <f t="shared" si="16"/>
        <v/>
      </c>
      <c r="AE70" s="171" t="str">
        <f t="shared" si="16"/>
        <v/>
      </c>
      <c r="AF70" s="171" t="str">
        <f t="shared" si="16"/>
        <v/>
      </c>
      <c r="AG70" s="171" t="str">
        <f t="shared" si="16"/>
        <v/>
      </c>
    </row>
    <row r="71" spans="1:40" s="70" customFormat="1">
      <c r="A71" s="109">
        <v>2</v>
      </c>
      <c r="B71" s="110" t="s">
        <v>564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>
      <c r="A72" s="109">
        <v>3</v>
      </c>
      <c r="B72" s="110" t="s">
        <v>565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>
      <c r="A73" s="122">
        <v>4</v>
      </c>
      <c r="B73" s="179" t="s">
        <v>566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17">IF(F$59="","",E75+1)</f>
        <v/>
      </c>
      <c r="G75" s="132" t="str">
        <f t="shared" si="17"/>
        <v/>
      </c>
      <c r="H75" s="132" t="str">
        <f t="shared" si="17"/>
        <v/>
      </c>
      <c r="I75" s="132" t="str">
        <f t="shared" si="17"/>
        <v/>
      </c>
      <c r="J75" s="132" t="str">
        <f t="shared" si="17"/>
        <v/>
      </c>
      <c r="K75" s="132" t="str">
        <f t="shared" si="17"/>
        <v/>
      </c>
      <c r="L75" s="132" t="str">
        <f t="shared" si="17"/>
        <v/>
      </c>
      <c r="M75" s="132" t="str">
        <f t="shared" si="17"/>
        <v/>
      </c>
      <c r="N75" s="132" t="str">
        <f t="shared" si="17"/>
        <v/>
      </c>
      <c r="O75" s="132" t="str">
        <f t="shared" si="17"/>
        <v/>
      </c>
      <c r="P75" s="132" t="str">
        <f t="shared" si="17"/>
        <v/>
      </c>
      <c r="Q75" s="132" t="str">
        <f t="shared" si="17"/>
        <v/>
      </c>
      <c r="R75" s="132" t="str">
        <f t="shared" si="17"/>
        <v/>
      </c>
      <c r="S75" s="132" t="str">
        <f t="shared" si="17"/>
        <v/>
      </c>
      <c r="T75" s="132" t="str">
        <f t="shared" si="17"/>
        <v/>
      </c>
      <c r="U75" s="132" t="str">
        <f t="shared" si="17"/>
        <v/>
      </c>
      <c r="V75" s="132" t="str">
        <f t="shared" si="17"/>
        <v/>
      </c>
      <c r="W75" s="132" t="str">
        <f t="shared" si="17"/>
        <v/>
      </c>
      <c r="X75" s="132" t="str">
        <f t="shared" si="17"/>
        <v/>
      </c>
      <c r="Y75" s="132" t="str">
        <f t="shared" si="17"/>
        <v/>
      </c>
      <c r="Z75" s="132" t="str">
        <f t="shared" si="17"/>
        <v/>
      </c>
      <c r="AA75" s="132" t="str">
        <f t="shared" si="17"/>
        <v/>
      </c>
      <c r="AB75" s="132" t="str">
        <f t="shared" si="17"/>
        <v/>
      </c>
      <c r="AC75" s="132" t="str">
        <f t="shared" si="17"/>
        <v/>
      </c>
      <c r="AD75" s="132" t="str">
        <f t="shared" si="17"/>
        <v/>
      </c>
      <c r="AE75" s="132" t="str">
        <f t="shared" si="17"/>
        <v/>
      </c>
      <c r="AF75" s="132" t="str">
        <f t="shared" si="17"/>
        <v/>
      </c>
      <c r="AG75" s="132" t="str">
        <f t="shared" si="17"/>
        <v/>
      </c>
    </row>
    <row r="76" spans="1:40" s="70" customFormat="1">
      <c r="A76" s="109">
        <v>2</v>
      </c>
      <c r="B76" s="110" t="s">
        <v>69</v>
      </c>
      <c r="C76" s="178" t="s">
        <v>4</v>
      </c>
      <c r="D76" s="181">
        <f t="shared" ref="D76:AG76" si="18">IF(D$75="","",1/(1+$D$41)^D$75)</f>
        <v>1</v>
      </c>
      <c r="E76" s="182" t="str">
        <f t="shared" si="18"/>
        <v/>
      </c>
      <c r="F76" s="182" t="str">
        <f t="shared" si="18"/>
        <v/>
      </c>
      <c r="G76" s="182" t="str">
        <f t="shared" si="18"/>
        <v/>
      </c>
      <c r="H76" s="182" t="str">
        <f t="shared" si="18"/>
        <v/>
      </c>
      <c r="I76" s="182" t="str">
        <f t="shared" si="18"/>
        <v/>
      </c>
      <c r="J76" s="182" t="str">
        <f t="shared" si="18"/>
        <v/>
      </c>
      <c r="K76" s="182" t="str">
        <f t="shared" si="18"/>
        <v/>
      </c>
      <c r="L76" s="182" t="str">
        <f t="shared" si="18"/>
        <v/>
      </c>
      <c r="M76" s="182" t="str">
        <f t="shared" si="18"/>
        <v/>
      </c>
      <c r="N76" s="182" t="str">
        <f t="shared" si="18"/>
        <v/>
      </c>
      <c r="O76" s="182" t="str">
        <f t="shared" si="18"/>
        <v/>
      </c>
      <c r="P76" s="182" t="str">
        <f t="shared" si="18"/>
        <v/>
      </c>
      <c r="Q76" s="182" t="str">
        <f t="shared" si="18"/>
        <v/>
      </c>
      <c r="R76" s="182" t="str">
        <f t="shared" si="18"/>
        <v/>
      </c>
      <c r="S76" s="182" t="str">
        <f t="shared" si="18"/>
        <v/>
      </c>
      <c r="T76" s="182" t="str">
        <f t="shared" si="18"/>
        <v/>
      </c>
      <c r="U76" s="182" t="str">
        <f t="shared" si="18"/>
        <v/>
      </c>
      <c r="V76" s="182" t="str">
        <f t="shared" si="18"/>
        <v/>
      </c>
      <c r="W76" s="182" t="str">
        <f t="shared" si="18"/>
        <v/>
      </c>
      <c r="X76" s="182" t="str">
        <f t="shared" si="18"/>
        <v/>
      </c>
      <c r="Y76" s="182" t="str">
        <f t="shared" si="18"/>
        <v/>
      </c>
      <c r="Z76" s="182" t="str">
        <f t="shared" si="18"/>
        <v/>
      </c>
      <c r="AA76" s="182" t="str">
        <f t="shared" si="18"/>
        <v/>
      </c>
      <c r="AB76" s="182" t="str">
        <f t="shared" si="18"/>
        <v/>
      </c>
      <c r="AC76" s="182" t="str">
        <f t="shared" si="18"/>
        <v/>
      </c>
      <c r="AD76" s="182" t="str">
        <f t="shared" si="18"/>
        <v/>
      </c>
      <c r="AE76" s="182" t="str">
        <f t="shared" si="18"/>
        <v/>
      </c>
      <c r="AF76" s="182" t="str">
        <f t="shared" si="18"/>
        <v/>
      </c>
      <c r="AG76" s="182" t="str">
        <f t="shared" si="18"/>
        <v/>
      </c>
    </row>
    <row r="77" spans="1:40" s="70" customFormat="1" ht="12.75">
      <c r="A77" s="109">
        <v>4</v>
      </c>
      <c r="B77" s="110" t="s">
        <v>66</v>
      </c>
      <c r="C77" s="178" t="str">
        <f>CONCATENATE("zł/",$C$58)</f>
        <v>zł/Brak wskaźnika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2.75">
      <c r="A78" s="109">
        <v>5</v>
      </c>
      <c r="B78" s="110" t="s">
        <v>67</v>
      </c>
      <c r="C78" s="178" t="str">
        <f>CONCATENATE("zł/",$C$58)</f>
        <v>zł/Brak wskaźnika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2.75">
      <c r="A79" s="122">
        <v>6</v>
      </c>
      <c r="B79" s="179" t="s">
        <v>68</v>
      </c>
      <c r="C79" s="180" t="str">
        <f>CONCATENATE("zł/",$C$58)</f>
        <v>zł/Brak wskaźnika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>
      <c r="A81" s="371" t="s">
        <v>128</v>
      </c>
      <c r="B81" s="372" t="s">
        <v>129</v>
      </c>
    </row>
    <row r="82" spans="1:66" s="361" customFormat="1" ht="19.5" customHeight="1">
      <c r="A82" s="360"/>
      <c r="B82" s="361" t="s">
        <v>104</v>
      </c>
      <c r="AK82" s="361" t="s">
        <v>97</v>
      </c>
    </row>
    <row r="83" spans="1:66" s="1" customFormat="1" ht="11.25" customHeight="1">
      <c r="A83" s="648" t="s">
        <v>22</v>
      </c>
      <c r="B83" s="650" t="s">
        <v>145</v>
      </c>
      <c r="C83" s="652" t="s">
        <v>93</v>
      </c>
      <c r="D83" s="652" t="s">
        <v>60</v>
      </c>
      <c r="E83" s="654" t="s">
        <v>94</v>
      </c>
      <c r="F83" s="656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19">IF(G$83="","",G$83)</f>
        <v/>
      </c>
      <c r="AL83" s="386" t="str">
        <f t="shared" si="19"/>
        <v/>
      </c>
      <c r="AM83" s="386" t="str">
        <f t="shared" si="19"/>
        <v/>
      </c>
      <c r="AN83" s="386" t="str">
        <f t="shared" si="19"/>
        <v/>
      </c>
      <c r="AO83" s="386" t="str">
        <f t="shared" si="19"/>
        <v/>
      </c>
      <c r="AP83" s="386" t="str">
        <f t="shared" si="19"/>
        <v/>
      </c>
      <c r="AQ83" s="386" t="str">
        <f t="shared" si="19"/>
        <v/>
      </c>
      <c r="AR83" s="386" t="str">
        <f t="shared" si="19"/>
        <v/>
      </c>
      <c r="AS83" s="386" t="str">
        <f t="shared" si="19"/>
        <v/>
      </c>
      <c r="AT83" s="386" t="str">
        <f t="shared" si="19"/>
        <v/>
      </c>
      <c r="AU83" s="386" t="str">
        <f t="shared" si="19"/>
        <v/>
      </c>
      <c r="AV83" s="386" t="str">
        <f t="shared" si="19"/>
        <v/>
      </c>
      <c r="AW83" s="386" t="str">
        <f t="shared" si="19"/>
        <v/>
      </c>
      <c r="AX83" s="386" t="str">
        <f t="shared" si="19"/>
        <v/>
      </c>
      <c r="AY83" s="386" t="str">
        <f t="shared" si="19"/>
        <v/>
      </c>
      <c r="AZ83" s="386" t="str">
        <f t="shared" si="19"/>
        <v/>
      </c>
      <c r="BA83" s="386" t="str">
        <f t="shared" si="19"/>
        <v/>
      </c>
      <c r="BB83" s="386" t="str">
        <f t="shared" si="19"/>
        <v/>
      </c>
      <c r="BC83" s="386" t="str">
        <f t="shared" si="19"/>
        <v/>
      </c>
      <c r="BD83" s="386" t="str">
        <f t="shared" si="19"/>
        <v/>
      </c>
      <c r="BE83" s="386" t="str">
        <f t="shared" si="19"/>
        <v/>
      </c>
      <c r="BF83" s="386" t="str">
        <f t="shared" si="19"/>
        <v/>
      </c>
      <c r="BG83" s="386" t="str">
        <f t="shared" si="19"/>
        <v/>
      </c>
      <c r="BH83" s="386" t="str">
        <f t="shared" si="19"/>
        <v/>
      </c>
      <c r="BI83" s="386" t="str">
        <f t="shared" si="19"/>
        <v/>
      </c>
      <c r="BJ83" s="386" t="str">
        <f t="shared" si="19"/>
        <v/>
      </c>
      <c r="BK83" s="386" t="str">
        <f t="shared" si="19"/>
        <v/>
      </c>
      <c r="BL83" s="386" t="str">
        <f t="shared" si="19"/>
        <v/>
      </c>
      <c r="BM83" s="386" t="str">
        <f t="shared" si="19"/>
        <v/>
      </c>
      <c r="BN83" s="386" t="str">
        <f t="shared" si="19"/>
        <v/>
      </c>
    </row>
    <row r="84" spans="1:66" s="1" customFormat="1">
      <c r="A84" s="649"/>
      <c r="B84" s="666"/>
      <c r="C84" s="665"/>
      <c r="D84" s="665"/>
      <c r="E84" s="671"/>
      <c r="F84" s="657"/>
      <c r="G84" s="33" t="str">
        <f t="shared" ref="G84:AJ84" si="20">IF(D$59="","",D$59)</f>
        <v/>
      </c>
      <c r="H84" s="33" t="str">
        <f t="shared" si="20"/>
        <v/>
      </c>
      <c r="I84" s="33" t="str">
        <f t="shared" si="20"/>
        <v/>
      </c>
      <c r="J84" s="33" t="str">
        <f t="shared" si="20"/>
        <v/>
      </c>
      <c r="K84" s="33" t="str">
        <f t="shared" si="20"/>
        <v/>
      </c>
      <c r="L84" s="33" t="str">
        <f t="shared" si="20"/>
        <v/>
      </c>
      <c r="M84" s="33" t="str">
        <f t="shared" si="20"/>
        <v/>
      </c>
      <c r="N84" s="33" t="str">
        <f t="shared" si="20"/>
        <v/>
      </c>
      <c r="O84" s="33" t="str">
        <f t="shared" si="20"/>
        <v/>
      </c>
      <c r="P84" s="33" t="str">
        <f t="shared" si="20"/>
        <v/>
      </c>
      <c r="Q84" s="33" t="str">
        <f t="shared" si="20"/>
        <v/>
      </c>
      <c r="R84" s="33" t="str">
        <f t="shared" si="20"/>
        <v/>
      </c>
      <c r="S84" s="33" t="str">
        <f t="shared" si="20"/>
        <v/>
      </c>
      <c r="T84" s="33" t="str">
        <f t="shared" si="20"/>
        <v/>
      </c>
      <c r="U84" s="33" t="str">
        <f t="shared" si="20"/>
        <v/>
      </c>
      <c r="V84" s="33" t="str">
        <f t="shared" si="20"/>
        <v/>
      </c>
      <c r="W84" s="33" t="str">
        <f t="shared" si="20"/>
        <v/>
      </c>
      <c r="X84" s="33" t="str">
        <f t="shared" si="20"/>
        <v/>
      </c>
      <c r="Y84" s="33" t="str">
        <f t="shared" si="20"/>
        <v/>
      </c>
      <c r="Z84" s="33" t="str">
        <f t="shared" si="20"/>
        <v/>
      </c>
      <c r="AA84" s="33" t="str">
        <f t="shared" si="20"/>
        <v/>
      </c>
      <c r="AB84" s="33" t="str">
        <f t="shared" si="20"/>
        <v/>
      </c>
      <c r="AC84" s="33" t="str">
        <f t="shared" si="20"/>
        <v/>
      </c>
      <c r="AD84" s="33" t="str">
        <f t="shared" si="20"/>
        <v/>
      </c>
      <c r="AE84" s="33" t="str">
        <f t="shared" si="20"/>
        <v/>
      </c>
      <c r="AF84" s="33" t="str">
        <f t="shared" si="20"/>
        <v/>
      </c>
      <c r="AG84" s="33" t="str">
        <f t="shared" si="20"/>
        <v/>
      </c>
      <c r="AH84" s="33" t="str">
        <f t="shared" si="20"/>
        <v/>
      </c>
      <c r="AI84" s="33" t="str">
        <f t="shared" si="20"/>
        <v/>
      </c>
      <c r="AJ84" s="33" t="str">
        <f t="shared" si="20"/>
        <v/>
      </c>
      <c r="AK84" s="19" t="str">
        <f t="shared" ref="AK84:BN84" si="21">IF(G$84="","",G$84)</f>
        <v/>
      </c>
      <c r="AL84" s="19" t="str">
        <f t="shared" si="21"/>
        <v/>
      </c>
      <c r="AM84" s="19" t="str">
        <f t="shared" si="21"/>
        <v/>
      </c>
      <c r="AN84" s="19" t="str">
        <f t="shared" si="21"/>
        <v/>
      </c>
      <c r="AO84" s="19" t="str">
        <f t="shared" si="21"/>
        <v/>
      </c>
      <c r="AP84" s="19" t="str">
        <f t="shared" si="21"/>
        <v/>
      </c>
      <c r="AQ84" s="19" t="str">
        <f t="shared" si="21"/>
        <v/>
      </c>
      <c r="AR84" s="19" t="str">
        <f t="shared" si="21"/>
        <v/>
      </c>
      <c r="AS84" s="19" t="str">
        <f t="shared" si="21"/>
        <v/>
      </c>
      <c r="AT84" s="19" t="str">
        <f t="shared" si="21"/>
        <v/>
      </c>
      <c r="AU84" s="19" t="str">
        <f t="shared" si="21"/>
        <v/>
      </c>
      <c r="AV84" s="19" t="str">
        <f t="shared" si="21"/>
        <v/>
      </c>
      <c r="AW84" s="19" t="str">
        <f t="shared" si="21"/>
        <v/>
      </c>
      <c r="AX84" s="19" t="str">
        <f t="shared" si="21"/>
        <v/>
      </c>
      <c r="AY84" s="19" t="str">
        <f t="shared" si="21"/>
        <v/>
      </c>
      <c r="AZ84" s="19" t="str">
        <f t="shared" si="21"/>
        <v/>
      </c>
      <c r="BA84" s="19" t="str">
        <f t="shared" si="21"/>
        <v/>
      </c>
      <c r="BB84" s="19" t="str">
        <f t="shared" si="21"/>
        <v/>
      </c>
      <c r="BC84" s="19" t="str">
        <f t="shared" si="21"/>
        <v/>
      </c>
      <c r="BD84" s="19" t="str">
        <f t="shared" si="21"/>
        <v/>
      </c>
      <c r="BE84" s="19" t="str">
        <f t="shared" si="21"/>
        <v/>
      </c>
      <c r="BF84" s="19" t="str">
        <f t="shared" si="21"/>
        <v/>
      </c>
      <c r="BG84" s="19" t="str">
        <f t="shared" si="21"/>
        <v/>
      </c>
      <c r="BH84" s="19" t="str">
        <f t="shared" si="21"/>
        <v/>
      </c>
      <c r="BI84" s="19" t="str">
        <f t="shared" si="21"/>
        <v/>
      </c>
      <c r="BJ84" s="19" t="str">
        <f t="shared" si="21"/>
        <v/>
      </c>
      <c r="BK84" s="19" t="str">
        <f t="shared" si="21"/>
        <v/>
      </c>
      <c r="BL84" s="19" t="str">
        <f t="shared" si="21"/>
        <v/>
      </c>
      <c r="BM84" s="19" t="str">
        <f t="shared" si="21"/>
        <v/>
      </c>
      <c r="BN84" s="19" t="str">
        <f t="shared" si="21"/>
        <v/>
      </c>
    </row>
    <row r="85" spans="1:66" s="70" customFormat="1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658" t="s">
        <v>124</v>
      </c>
      <c r="B105" s="683" t="s">
        <v>159</v>
      </c>
      <c r="C105" s="685" t="s">
        <v>93</v>
      </c>
      <c r="D105" s="685" t="s">
        <v>60</v>
      </c>
      <c r="E105" s="687" t="s">
        <v>94</v>
      </c>
      <c r="F105" s="640" t="s">
        <v>111</v>
      </c>
      <c r="G105" s="60" t="str">
        <f t="shared" ref="G105:AJ105" si="22">IF(G$83="","",G$83)</f>
        <v/>
      </c>
      <c r="H105" s="60" t="str">
        <f t="shared" si="22"/>
        <v/>
      </c>
      <c r="I105" s="60" t="str">
        <f t="shared" si="22"/>
        <v/>
      </c>
      <c r="J105" s="60" t="str">
        <f t="shared" si="22"/>
        <v/>
      </c>
      <c r="K105" s="60" t="str">
        <f t="shared" si="22"/>
        <v/>
      </c>
      <c r="L105" s="60" t="str">
        <f t="shared" si="22"/>
        <v/>
      </c>
      <c r="M105" s="60" t="str">
        <f t="shared" si="22"/>
        <v/>
      </c>
      <c r="N105" s="60" t="str">
        <f t="shared" si="22"/>
        <v/>
      </c>
      <c r="O105" s="60" t="str">
        <f t="shared" si="22"/>
        <v/>
      </c>
      <c r="P105" s="60" t="str">
        <f t="shared" si="22"/>
        <v/>
      </c>
      <c r="Q105" s="60" t="str">
        <f t="shared" si="22"/>
        <v/>
      </c>
      <c r="R105" s="60" t="str">
        <f t="shared" si="22"/>
        <v/>
      </c>
      <c r="S105" s="60" t="str">
        <f t="shared" si="22"/>
        <v/>
      </c>
      <c r="T105" s="60" t="str">
        <f t="shared" si="22"/>
        <v/>
      </c>
      <c r="U105" s="60" t="str">
        <f t="shared" si="22"/>
        <v/>
      </c>
      <c r="V105" s="60" t="str">
        <f t="shared" si="22"/>
        <v/>
      </c>
      <c r="W105" s="60" t="str">
        <f t="shared" si="22"/>
        <v/>
      </c>
      <c r="X105" s="60" t="str">
        <f t="shared" si="22"/>
        <v/>
      </c>
      <c r="Y105" s="60" t="str">
        <f t="shared" si="22"/>
        <v/>
      </c>
      <c r="Z105" s="60" t="str">
        <f t="shared" si="22"/>
        <v/>
      </c>
      <c r="AA105" s="60" t="str">
        <f t="shared" si="22"/>
        <v/>
      </c>
      <c r="AB105" s="60" t="str">
        <f t="shared" si="22"/>
        <v/>
      </c>
      <c r="AC105" s="60" t="str">
        <f t="shared" si="22"/>
        <v/>
      </c>
      <c r="AD105" s="60" t="str">
        <f t="shared" si="22"/>
        <v/>
      </c>
      <c r="AE105" s="60" t="str">
        <f t="shared" si="22"/>
        <v/>
      </c>
      <c r="AF105" s="60" t="str">
        <f t="shared" si="22"/>
        <v/>
      </c>
      <c r="AG105" s="60" t="str">
        <f t="shared" si="22"/>
        <v/>
      </c>
      <c r="AH105" s="60" t="str">
        <f t="shared" si="22"/>
        <v/>
      </c>
      <c r="AI105" s="60" t="str">
        <f t="shared" si="22"/>
        <v/>
      </c>
      <c r="AJ105" s="60" t="str">
        <f t="shared" si="22"/>
        <v/>
      </c>
      <c r="AK105" s="53" t="str">
        <f t="shared" ref="AK105:BN105" si="23">IF(G$83="","",G$83)</f>
        <v/>
      </c>
      <c r="AL105" s="53" t="str">
        <f t="shared" si="23"/>
        <v/>
      </c>
      <c r="AM105" s="53" t="str">
        <f t="shared" si="23"/>
        <v/>
      </c>
      <c r="AN105" s="53" t="str">
        <f t="shared" si="23"/>
        <v/>
      </c>
      <c r="AO105" s="53" t="str">
        <f t="shared" si="23"/>
        <v/>
      </c>
      <c r="AP105" s="53" t="str">
        <f t="shared" si="23"/>
        <v/>
      </c>
      <c r="AQ105" s="53" t="str">
        <f t="shared" si="23"/>
        <v/>
      </c>
      <c r="AR105" s="53" t="str">
        <f t="shared" si="23"/>
        <v/>
      </c>
      <c r="AS105" s="53" t="str">
        <f t="shared" si="23"/>
        <v/>
      </c>
      <c r="AT105" s="53" t="str">
        <f t="shared" si="23"/>
        <v/>
      </c>
      <c r="AU105" s="53" t="str">
        <f t="shared" si="23"/>
        <v/>
      </c>
      <c r="AV105" s="53" t="str">
        <f t="shared" si="23"/>
        <v/>
      </c>
      <c r="AW105" s="53" t="str">
        <f t="shared" si="23"/>
        <v/>
      </c>
      <c r="AX105" s="53" t="str">
        <f t="shared" si="23"/>
        <v/>
      </c>
      <c r="AY105" s="53" t="str">
        <f t="shared" si="23"/>
        <v/>
      </c>
      <c r="AZ105" s="53" t="str">
        <f t="shared" si="23"/>
        <v/>
      </c>
      <c r="BA105" s="53" t="str">
        <f t="shared" si="23"/>
        <v/>
      </c>
      <c r="BB105" s="53" t="str">
        <f t="shared" si="23"/>
        <v/>
      </c>
      <c r="BC105" s="53" t="str">
        <f t="shared" si="23"/>
        <v/>
      </c>
      <c r="BD105" s="53" t="str">
        <f t="shared" si="23"/>
        <v/>
      </c>
      <c r="BE105" s="53" t="str">
        <f t="shared" si="23"/>
        <v/>
      </c>
      <c r="BF105" s="53" t="str">
        <f t="shared" si="23"/>
        <v/>
      </c>
      <c r="BG105" s="53" t="str">
        <f t="shared" si="23"/>
        <v/>
      </c>
      <c r="BH105" s="53" t="str">
        <f t="shared" si="23"/>
        <v/>
      </c>
      <c r="BI105" s="53" t="str">
        <f t="shared" si="23"/>
        <v/>
      </c>
      <c r="BJ105" s="53" t="str">
        <f t="shared" si="23"/>
        <v/>
      </c>
      <c r="BK105" s="53" t="str">
        <f t="shared" si="23"/>
        <v/>
      </c>
      <c r="BL105" s="53" t="str">
        <f t="shared" si="23"/>
        <v/>
      </c>
      <c r="BM105" s="53" t="str">
        <f t="shared" si="23"/>
        <v/>
      </c>
      <c r="BN105" s="53" t="str">
        <f t="shared" si="23"/>
        <v/>
      </c>
    </row>
    <row r="106" spans="1:66" s="1" customFormat="1">
      <c r="A106" s="659"/>
      <c r="B106" s="684"/>
      <c r="C106" s="686"/>
      <c r="D106" s="686"/>
      <c r="E106" s="688"/>
      <c r="F106" s="641"/>
      <c r="G106" s="61" t="str">
        <f t="shared" ref="G106:AJ106" si="24">IF(G$84="","",G$84)</f>
        <v/>
      </c>
      <c r="H106" s="61" t="str">
        <f t="shared" si="24"/>
        <v/>
      </c>
      <c r="I106" s="61" t="str">
        <f t="shared" si="24"/>
        <v/>
      </c>
      <c r="J106" s="61" t="str">
        <f t="shared" si="24"/>
        <v/>
      </c>
      <c r="K106" s="61" t="str">
        <f t="shared" si="24"/>
        <v/>
      </c>
      <c r="L106" s="61" t="str">
        <f t="shared" si="24"/>
        <v/>
      </c>
      <c r="M106" s="61" t="str">
        <f t="shared" si="24"/>
        <v/>
      </c>
      <c r="N106" s="61" t="str">
        <f t="shared" si="24"/>
        <v/>
      </c>
      <c r="O106" s="61" t="str">
        <f t="shared" si="24"/>
        <v/>
      </c>
      <c r="P106" s="61" t="str">
        <f t="shared" si="24"/>
        <v/>
      </c>
      <c r="Q106" s="61" t="str">
        <f t="shared" si="24"/>
        <v/>
      </c>
      <c r="R106" s="61" t="str">
        <f t="shared" si="24"/>
        <v/>
      </c>
      <c r="S106" s="61" t="str">
        <f t="shared" si="24"/>
        <v/>
      </c>
      <c r="T106" s="61" t="str">
        <f t="shared" si="24"/>
        <v/>
      </c>
      <c r="U106" s="61" t="str">
        <f t="shared" si="24"/>
        <v/>
      </c>
      <c r="V106" s="61" t="str">
        <f t="shared" si="24"/>
        <v/>
      </c>
      <c r="W106" s="61" t="str">
        <f t="shared" si="24"/>
        <v/>
      </c>
      <c r="X106" s="61" t="str">
        <f t="shared" si="24"/>
        <v/>
      </c>
      <c r="Y106" s="61" t="str">
        <f t="shared" si="24"/>
        <v/>
      </c>
      <c r="Z106" s="61" t="str">
        <f t="shared" si="24"/>
        <v/>
      </c>
      <c r="AA106" s="61" t="str">
        <f t="shared" si="24"/>
        <v/>
      </c>
      <c r="AB106" s="61" t="str">
        <f t="shared" si="24"/>
        <v/>
      </c>
      <c r="AC106" s="61" t="str">
        <f t="shared" si="24"/>
        <v/>
      </c>
      <c r="AD106" s="61" t="str">
        <f t="shared" si="24"/>
        <v/>
      </c>
      <c r="AE106" s="61" t="str">
        <f t="shared" si="24"/>
        <v/>
      </c>
      <c r="AF106" s="61" t="str">
        <f t="shared" si="24"/>
        <v/>
      </c>
      <c r="AG106" s="61" t="str">
        <f t="shared" si="24"/>
        <v/>
      </c>
      <c r="AH106" s="61" t="str">
        <f t="shared" si="24"/>
        <v/>
      </c>
      <c r="AI106" s="61" t="str">
        <f t="shared" si="24"/>
        <v/>
      </c>
      <c r="AJ106" s="61" t="str">
        <f t="shared" si="24"/>
        <v/>
      </c>
      <c r="AK106" s="19" t="str">
        <f t="shared" ref="AK106:BN106" si="25">IF(G$84="","",G$84)</f>
        <v/>
      </c>
      <c r="AL106" s="19" t="str">
        <f t="shared" si="25"/>
        <v/>
      </c>
      <c r="AM106" s="19" t="str">
        <f t="shared" si="25"/>
        <v/>
      </c>
      <c r="AN106" s="19" t="str">
        <f t="shared" si="25"/>
        <v/>
      </c>
      <c r="AO106" s="19" t="str">
        <f t="shared" si="25"/>
        <v/>
      </c>
      <c r="AP106" s="19" t="str">
        <f t="shared" si="25"/>
        <v/>
      </c>
      <c r="AQ106" s="19" t="str">
        <f t="shared" si="25"/>
        <v/>
      </c>
      <c r="AR106" s="19" t="str">
        <f t="shared" si="25"/>
        <v/>
      </c>
      <c r="AS106" s="19" t="str">
        <f t="shared" si="25"/>
        <v/>
      </c>
      <c r="AT106" s="19" t="str">
        <f t="shared" si="25"/>
        <v/>
      </c>
      <c r="AU106" s="19" t="str">
        <f t="shared" si="25"/>
        <v/>
      </c>
      <c r="AV106" s="19" t="str">
        <f t="shared" si="25"/>
        <v/>
      </c>
      <c r="AW106" s="19" t="str">
        <f t="shared" si="25"/>
        <v/>
      </c>
      <c r="AX106" s="19" t="str">
        <f t="shared" si="25"/>
        <v/>
      </c>
      <c r="AY106" s="19" t="str">
        <f t="shared" si="25"/>
        <v/>
      </c>
      <c r="AZ106" s="19" t="str">
        <f t="shared" si="25"/>
        <v/>
      </c>
      <c r="BA106" s="19" t="str">
        <f t="shared" si="25"/>
        <v/>
      </c>
      <c r="BB106" s="19" t="str">
        <f t="shared" si="25"/>
        <v/>
      </c>
      <c r="BC106" s="19" t="str">
        <f t="shared" si="25"/>
        <v/>
      </c>
      <c r="BD106" s="19" t="str">
        <f t="shared" si="25"/>
        <v/>
      </c>
      <c r="BE106" s="19" t="str">
        <f t="shared" si="25"/>
        <v/>
      </c>
      <c r="BF106" s="19" t="str">
        <f t="shared" si="25"/>
        <v/>
      </c>
      <c r="BG106" s="19" t="str">
        <f t="shared" si="25"/>
        <v/>
      </c>
      <c r="BH106" s="19" t="str">
        <f t="shared" si="25"/>
        <v/>
      </c>
      <c r="BI106" s="19" t="str">
        <f t="shared" si="25"/>
        <v/>
      </c>
      <c r="BJ106" s="19" t="str">
        <f t="shared" si="25"/>
        <v/>
      </c>
      <c r="BK106" s="19" t="str">
        <f t="shared" si="25"/>
        <v/>
      </c>
      <c r="BL106" s="19" t="str">
        <f t="shared" si="25"/>
        <v/>
      </c>
      <c r="BM106" s="19" t="str">
        <f t="shared" si="25"/>
        <v/>
      </c>
      <c r="BN106" s="19" t="str">
        <f t="shared" si="25"/>
        <v/>
      </c>
    </row>
    <row r="107" spans="1:66" s="70" customFormat="1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>
      <c r="A127" s="360"/>
      <c r="B127" s="361" t="s">
        <v>120</v>
      </c>
    </row>
    <row r="128" spans="1:66" s="1" customFormat="1" ht="11.25" customHeight="1">
      <c r="A128" s="648" t="s">
        <v>122</v>
      </c>
      <c r="B128" s="650" t="s">
        <v>163</v>
      </c>
      <c r="C128" s="652" t="s">
        <v>161</v>
      </c>
      <c r="D128" s="667"/>
      <c r="E128" s="669"/>
      <c r="F128" s="652" t="s">
        <v>162</v>
      </c>
      <c r="G128" s="385" t="str">
        <f t="shared" ref="G128:AJ128" si="26">IF(G$83="","",G$83)</f>
        <v/>
      </c>
      <c r="H128" s="385" t="str">
        <f t="shared" si="26"/>
        <v/>
      </c>
      <c r="I128" s="385" t="str">
        <f t="shared" si="26"/>
        <v/>
      </c>
      <c r="J128" s="385" t="str">
        <f t="shared" si="26"/>
        <v/>
      </c>
      <c r="K128" s="385" t="str">
        <f t="shared" si="26"/>
        <v/>
      </c>
      <c r="L128" s="385" t="str">
        <f t="shared" si="26"/>
        <v/>
      </c>
      <c r="M128" s="385" t="str">
        <f t="shared" si="26"/>
        <v/>
      </c>
      <c r="N128" s="385" t="str">
        <f t="shared" si="26"/>
        <v/>
      </c>
      <c r="O128" s="385" t="str">
        <f t="shared" si="26"/>
        <v/>
      </c>
      <c r="P128" s="385" t="str">
        <f t="shared" si="26"/>
        <v/>
      </c>
      <c r="Q128" s="385" t="str">
        <f t="shared" si="26"/>
        <v/>
      </c>
      <c r="R128" s="385" t="str">
        <f t="shared" si="26"/>
        <v/>
      </c>
      <c r="S128" s="385" t="str">
        <f t="shared" si="26"/>
        <v/>
      </c>
      <c r="T128" s="385" t="str">
        <f t="shared" si="26"/>
        <v/>
      </c>
      <c r="U128" s="385" t="str">
        <f t="shared" si="26"/>
        <v/>
      </c>
      <c r="V128" s="385" t="str">
        <f t="shared" si="26"/>
        <v/>
      </c>
      <c r="W128" s="385" t="str">
        <f t="shared" si="26"/>
        <v/>
      </c>
      <c r="X128" s="385" t="str">
        <f t="shared" si="26"/>
        <v/>
      </c>
      <c r="Y128" s="385" t="str">
        <f t="shared" si="26"/>
        <v/>
      </c>
      <c r="Z128" s="385" t="str">
        <f t="shared" si="26"/>
        <v/>
      </c>
      <c r="AA128" s="385" t="str">
        <f t="shared" si="26"/>
        <v/>
      </c>
      <c r="AB128" s="385" t="str">
        <f t="shared" si="26"/>
        <v/>
      </c>
      <c r="AC128" s="385" t="str">
        <f t="shared" si="26"/>
        <v/>
      </c>
      <c r="AD128" s="385" t="str">
        <f t="shared" si="26"/>
        <v/>
      </c>
      <c r="AE128" s="385" t="str">
        <f t="shared" si="26"/>
        <v/>
      </c>
      <c r="AF128" s="385" t="str">
        <f t="shared" si="26"/>
        <v/>
      </c>
      <c r="AG128" s="385" t="str">
        <f t="shared" si="26"/>
        <v/>
      </c>
      <c r="AH128" s="385" t="str">
        <f t="shared" si="26"/>
        <v/>
      </c>
      <c r="AI128" s="385" t="str">
        <f t="shared" si="26"/>
        <v/>
      </c>
      <c r="AJ128" s="385" t="str">
        <f t="shared" si="26"/>
        <v/>
      </c>
    </row>
    <row r="129" spans="1:66" s="1" customFormat="1">
      <c r="A129" s="649"/>
      <c r="B129" s="666"/>
      <c r="C129" s="665"/>
      <c r="D129" s="668"/>
      <c r="E129" s="670"/>
      <c r="F129" s="665"/>
      <c r="G129" s="33" t="str">
        <f t="shared" ref="G129:AJ129" si="27">IF(G$84="","",G$84)</f>
        <v/>
      </c>
      <c r="H129" s="33" t="str">
        <f t="shared" si="27"/>
        <v/>
      </c>
      <c r="I129" s="33" t="str">
        <f t="shared" si="27"/>
        <v/>
      </c>
      <c r="J129" s="33" t="str">
        <f t="shared" si="27"/>
        <v/>
      </c>
      <c r="K129" s="33" t="str">
        <f t="shared" si="27"/>
        <v/>
      </c>
      <c r="L129" s="33" t="str">
        <f t="shared" si="27"/>
        <v/>
      </c>
      <c r="M129" s="33" t="str">
        <f t="shared" si="27"/>
        <v/>
      </c>
      <c r="N129" s="33" t="str">
        <f t="shared" si="27"/>
        <v/>
      </c>
      <c r="O129" s="33" t="str">
        <f t="shared" si="27"/>
        <v/>
      </c>
      <c r="P129" s="33" t="str">
        <f t="shared" si="27"/>
        <v/>
      </c>
      <c r="Q129" s="33" t="str">
        <f t="shared" si="27"/>
        <v/>
      </c>
      <c r="R129" s="33" t="str">
        <f t="shared" si="27"/>
        <v/>
      </c>
      <c r="S129" s="33" t="str">
        <f t="shared" si="27"/>
        <v/>
      </c>
      <c r="T129" s="33" t="str">
        <f t="shared" si="27"/>
        <v/>
      </c>
      <c r="U129" s="33" t="str">
        <f t="shared" si="27"/>
        <v/>
      </c>
      <c r="V129" s="33" t="str">
        <f t="shared" si="27"/>
        <v/>
      </c>
      <c r="W129" s="33" t="str">
        <f t="shared" si="27"/>
        <v/>
      </c>
      <c r="X129" s="33" t="str">
        <f t="shared" si="27"/>
        <v/>
      </c>
      <c r="Y129" s="33" t="str">
        <f t="shared" si="27"/>
        <v/>
      </c>
      <c r="Z129" s="33" t="str">
        <f t="shared" si="27"/>
        <v/>
      </c>
      <c r="AA129" s="33" t="str">
        <f t="shared" si="27"/>
        <v/>
      </c>
      <c r="AB129" s="33" t="str">
        <f t="shared" si="27"/>
        <v/>
      </c>
      <c r="AC129" s="33" t="str">
        <f t="shared" si="27"/>
        <v/>
      </c>
      <c r="AD129" s="33" t="str">
        <f t="shared" si="27"/>
        <v/>
      </c>
      <c r="AE129" s="33" t="str">
        <f t="shared" si="27"/>
        <v/>
      </c>
      <c r="AF129" s="33" t="str">
        <f t="shared" si="27"/>
        <v/>
      </c>
      <c r="AG129" s="33" t="str">
        <f t="shared" si="27"/>
        <v/>
      </c>
      <c r="AH129" s="33" t="str">
        <f t="shared" si="27"/>
        <v/>
      </c>
      <c r="AI129" s="33" t="str">
        <f t="shared" si="27"/>
        <v/>
      </c>
      <c r="AJ129" s="33" t="str">
        <f t="shared" si="27"/>
        <v/>
      </c>
    </row>
    <row r="130" spans="1:66" s="70" customFormat="1">
      <c r="A130" s="80">
        <v>1</v>
      </c>
      <c r="B130" s="10" t="s">
        <v>567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>
      <c r="A131" s="360"/>
      <c r="B131" s="361" t="s">
        <v>164</v>
      </c>
    </row>
    <row r="132" spans="1:66" s="1" customFormat="1">
      <c r="A132" s="648" t="s">
        <v>110</v>
      </c>
      <c r="B132" s="650" t="s">
        <v>117</v>
      </c>
      <c r="C132" s="652" t="s">
        <v>93</v>
      </c>
      <c r="D132" s="652" t="s">
        <v>60</v>
      </c>
      <c r="E132" s="654" t="s">
        <v>94</v>
      </c>
      <c r="F132" s="652" t="s">
        <v>8</v>
      </c>
      <c r="G132" s="385" t="str">
        <f t="shared" ref="G132:AJ132" si="28">IF(G$83="","",G$83)</f>
        <v/>
      </c>
      <c r="H132" s="385" t="str">
        <f t="shared" si="28"/>
        <v/>
      </c>
      <c r="I132" s="385" t="str">
        <f t="shared" si="28"/>
        <v/>
      </c>
      <c r="J132" s="385" t="str">
        <f t="shared" si="28"/>
        <v/>
      </c>
      <c r="K132" s="385" t="str">
        <f t="shared" si="28"/>
        <v/>
      </c>
      <c r="L132" s="385" t="str">
        <f t="shared" si="28"/>
        <v/>
      </c>
      <c r="M132" s="385" t="str">
        <f t="shared" si="28"/>
        <v/>
      </c>
      <c r="N132" s="385" t="str">
        <f t="shared" si="28"/>
        <v/>
      </c>
      <c r="O132" s="385" t="str">
        <f t="shared" si="28"/>
        <v/>
      </c>
      <c r="P132" s="385" t="str">
        <f t="shared" si="28"/>
        <v/>
      </c>
      <c r="Q132" s="385" t="str">
        <f t="shared" si="28"/>
        <v/>
      </c>
      <c r="R132" s="385" t="str">
        <f t="shared" si="28"/>
        <v/>
      </c>
      <c r="S132" s="385" t="str">
        <f t="shared" si="28"/>
        <v/>
      </c>
      <c r="T132" s="385" t="str">
        <f t="shared" si="28"/>
        <v/>
      </c>
      <c r="U132" s="385" t="str">
        <f t="shared" si="28"/>
        <v/>
      </c>
      <c r="V132" s="385" t="str">
        <f t="shared" si="28"/>
        <v/>
      </c>
      <c r="W132" s="385" t="str">
        <f t="shared" si="28"/>
        <v/>
      </c>
      <c r="X132" s="385" t="str">
        <f t="shared" si="28"/>
        <v/>
      </c>
      <c r="Y132" s="385" t="str">
        <f t="shared" si="28"/>
        <v/>
      </c>
      <c r="Z132" s="385" t="str">
        <f t="shared" si="28"/>
        <v/>
      </c>
      <c r="AA132" s="385" t="str">
        <f t="shared" si="28"/>
        <v/>
      </c>
      <c r="AB132" s="385" t="str">
        <f t="shared" si="28"/>
        <v/>
      </c>
      <c r="AC132" s="385" t="str">
        <f t="shared" si="28"/>
        <v/>
      </c>
      <c r="AD132" s="385" t="str">
        <f t="shared" si="28"/>
        <v/>
      </c>
      <c r="AE132" s="385" t="str">
        <f t="shared" si="28"/>
        <v/>
      </c>
      <c r="AF132" s="385" t="str">
        <f t="shared" si="28"/>
        <v/>
      </c>
      <c r="AG132" s="385" t="str">
        <f t="shared" si="28"/>
        <v/>
      </c>
      <c r="AH132" s="385" t="str">
        <f t="shared" si="28"/>
        <v/>
      </c>
      <c r="AI132" s="385" t="str">
        <f t="shared" si="28"/>
        <v/>
      </c>
      <c r="AJ132" s="385" t="str">
        <f t="shared" si="28"/>
        <v/>
      </c>
      <c r="AK132" s="386" t="str">
        <f t="shared" ref="AK132:BN132" si="29">IF(G$83="","",G$83)</f>
        <v/>
      </c>
      <c r="AL132" s="386" t="str">
        <f t="shared" si="29"/>
        <v/>
      </c>
      <c r="AM132" s="386" t="str">
        <f t="shared" si="29"/>
        <v/>
      </c>
      <c r="AN132" s="386" t="str">
        <f t="shared" si="29"/>
        <v/>
      </c>
      <c r="AO132" s="386" t="str">
        <f t="shared" si="29"/>
        <v/>
      </c>
      <c r="AP132" s="386" t="str">
        <f t="shared" si="29"/>
        <v/>
      </c>
      <c r="AQ132" s="386" t="str">
        <f t="shared" si="29"/>
        <v/>
      </c>
      <c r="AR132" s="386" t="str">
        <f t="shared" si="29"/>
        <v/>
      </c>
      <c r="AS132" s="386" t="str">
        <f t="shared" si="29"/>
        <v/>
      </c>
      <c r="AT132" s="386" t="str">
        <f t="shared" si="29"/>
        <v/>
      </c>
      <c r="AU132" s="386" t="str">
        <f t="shared" si="29"/>
        <v/>
      </c>
      <c r="AV132" s="386" t="str">
        <f t="shared" si="29"/>
        <v/>
      </c>
      <c r="AW132" s="386" t="str">
        <f t="shared" si="29"/>
        <v/>
      </c>
      <c r="AX132" s="386" t="str">
        <f t="shared" si="29"/>
        <v/>
      </c>
      <c r="AY132" s="386" t="str">
        <f t="shared" si="29"/>
        <v/>
      </c>
      <c r="AZ132" s="386" t="str">
        <f t="shared" si="29"/>
        <v/>
      </c>
      <c r="BA132" s="386" t="str">
        <f t="shared" si="29"/>
        <v/>
      </c>
      <c r="BB132" s="386" t="str">
        <f t="shared" si="29"/>
        <v/>
      </c>
      <c r="BC132" s="386" t="str">
        <f t="shared" si="29"/>
        <v/>
      </c>
      <c r="BD132" s="386" t="str">
        <f t="shared" si="29"/>
        <v/>
      </c>
      <c r="BE132" s="386" t="str">
        <f t="shared" si="29"/>
        <v/>
      </c>
      <c r="BF132" s="386" t="str">
        <f t="shared" si="29"/>
        <v/>
      </c>
      <c r="BG132" s="386" t="str">
        <f t="shared" si="29"/>
        <v/>
      </c>
      <c r="BH132" s="386" t="str">
        <f t="shared" si="29"/>
        <v/>
      </c>
      <c r="BI132" s="386" t="str">
        <f t="shared" si="29"/>
        <v/>
      </c>
      <c r="BJ132" s="386" t="str">
        <f t="shared" si="29"/>
        <v/>
      </c>
      <c r="BK132" s="386" t="str">
        <f t="shared" si="29"/>
        <v/>
      </c>
      <c r="BL132" s="386" t="str">
        <f t="shared" si="29"/>
        <v/>
      </c>
      <c r="BM132" s="386" t="str">
        <f t="shared" si="29"/>
        <v/>
      </c>
      <c r="BN132" s="386" t="str">
        <f t="shared" si="29"/>
        <v/>
      </c>
    </row>
    <row r="133" spans="1:66" s="1" customFormat="1">
      <c r="A133" s="649"/>
      <c r="B133" s="666"/>
      <c r="C133" s="665"/>
      <c r="D133" s="665"/>
      <c r="E133" s="671"/>
      <c r="F133" s="665"/>
      <c r="G133" s="33" t="str">
        <f t="shared" ref="G133:AJ133" si="30">IF(G$84="","",G$84)</f>
        <v/>
      </c>
      <c r="H133" s="33" t="str">
        <f t="shared" si="30"/>
        <v/>
      </c>
      <c r="I133" s="33" t="str">
        <f t="shared" si="30"/>
        <v/>
      </c>
      <c r="J133" s="33" t="str">
        <f t="shared" si="30"/>
        <v/>
      </c>
      <c r="K133" s="33" t="str">
        <f t="shared" si="30"/>
        <v/>
      </c>
      <c r="L133" s="33" t="str">
        <f t="shared" si="30"/>
        <v/>
      </c>
      <c r="M133" s="33" t="str">
        <f t="shared" si="30"/>
        <v/>
      </c>
      <c r="N133" s="33" t="str">
        <f t="shared" si="30"/>
        <v/>
      </c>
      <c r="O133" s="33" t="str">
        <f t="shared" si="30"/>
        <v/>
      </c>
      <c r="P133" s="33" t="str">
        <f t="shared" si="30"/>
        <v/>
      </c>
      <c r="Q133" s="33" t="str">
        <f t="shared" si="30"/>
        <v/>
      </c>
      <c r="R133" s="33" t="str">
        <f t="shared" si="30"/>
        <v/>
      </c>
      <c r="S133" s="33" t="str">
        <f t="shared" si="30"/>
        <v/>
      </c>
      <c r="T133" s="33" t="str">
        <f t="shared" si="30"/>
        <v/>
      </c>
      <c r="U133" s="33" t="str">
        <f t="shared" si="30"/>
        <v/>
      </c>
      <c r="V133" s="33" t="str">
        <f t="shared" si="30"/>
        <v/>
      </c>
      <c r="W133" s="33" t="str">
        <f t="shared" si="30"/>
        <v/>
      </c>
      <c r="X133" s="33" t="str">
        <f t="shared" si="30"/>
        <v/>
      </c>
      <c r="Y133" s="33" t="str">
        <f t="shared" si="30"/>
        <v/>
      </c>
      <c r="Z133" s="33" t="str">
        <f t="shared" si="30"/>
        <v/>
      </c>
      <c r="AA133" s="33" t="str">
        <f t="shared" si="30"/>
        <v/>
      </c>
      <c r="AB133" s="33" t="str">
        <f t="shared" si="30"/>
        <v/>
      </c>
      <c r="AC133" s="33" t="str">
        <f t="shared" si="30"/>
        <v/>
      </c>
      <c r="AD133" s="33" t="str">
        <f t="shared" si="30"/>
        <v/>
      </c>
      <c r="AE133" s="33" t="str">
        <f t="shared" si="30"/>
        <v/>
      </c>
      <c r="AF133" s="33" t="str">
        <f t="shared" si="30"/>
        <v/>
      </c>
      <c r="AG133" s="33" t="str">
        <f t="shared" si="30"/>
        <v/>
      </c>
      <c r="AH133" s="33" t="str">
        <f t="shared" si="30"/>
        <v/>
      </c>
      <c r="AI133" s="33" t="str">
        <f t="shared" si="30"/>
        <v/>
      </c>
      <c r="AJ133" s="33" t="str">
        <f t="shared" si="30"/>
        <v/>
      </c>
      <c r="AK133" s="19" t="str">
        <f t="shared" ref="AK133:BN133" si="31">IF(G$84="","",G$84)</f>
        <v/>
      </c>
      <c r="AL133" s="19" t="str">
        <f t="shared" si="31"/>
        <v/>
      </c>
      <c r="AM133" s="19" t="str">
        <f t="shared" si="31"/>
        <v/>
      </c>
      <c r="AN133" s="19" t="str">
        <f t="shared" si="31"/>
        <v/>
      </c>
      <c r="AO133" s="19" t="str">
        <f t="shared" si="31"/>
        <v/>
      </c>
      <c r="AP133" s="19" t="str">
        <f t="shared" si="31"/>
        <v/>
      </c>
      <c r="AQ133" s="19" t="str">
        <f t="shared" si="31"/>
        <v/>
      </c>
      <c r="AR133" s="19" t="str">
        <f t="shared" si="31"/>
        <v/>
      </c>
      <c r="AS133" s="19" t="str">
        <f t="shared" si="31"/>
        <v/>
      </c>
      <c r="AT133" s="19" t="str">
        <f t="shared" si="31"/>
        <v/>
      </c>
      <c r="AU133" s="19" t="str">
        <f t="shared" si="31"/>
        <v/>
      </c>
      <c r="AV133" s="19" t="str">
        <f t="shared" si="31"/>
        <v/>
      </c>
      <c r="AW133" s="19" t="str">
        <f t="shared" si="31"/>
        <v/>
      </c>
      <c r="AX133" s="19" t="str">
        <f t="shared" si="31"/>
        <v/>
      </c>
      <c r="AY133" s="19" t="str">
        <f t="shared" si="31"/>
        <v/>
      </c>
      <c r="AZ133" s="19" t="str">
        <f t="shared" si="31"/>
        <v/>
      </c>
      <c r="BA133" s="19" t="str">
        <f t="shared" si="31"/>
        <v/>
      </c>
      <c r="BB133" s="19" t="str">
        <f t="shared" si="31"/>
        <v/>
      </c>
      <c r="BC133" s="19" t="str">
        <f t="shared" si="31"/>
        <v/>
      </c>
      <c r="BD133" s="19" t="str">
        <f t="shared" si="31"/>
        <v/>
      </c>
      <c r="BE133" s="19" t="str">
        <f t="shared" si="31"/>
        <v/>
      </c>
      <c r="BF133" s="19" t="str">
        <f t="shared" si="31"/>
        <v/>
      </c>
      <c r="BG133" s="19" t="str">
        <f t="shared" si="31"/>
        <v/>
      </c>
      <c r="BH133" s="19" t="str">
        <f t="shared" si="31"/>
        <v/>
      </c>
      <c r="BI133" s="19" t="str">
        <f t="shared" si="31"/>
        <v/>
      </c>
      <c r="BJ133" s="19" t="str">
        <f t="shared" si="31"/>
        <v/>
      </c>
      <c r="BK133" s="19" t="str">
        <f t="shared" si="31"/>
        <v/>
      </c>
      <c r="BL133" s="19" t="str">
        <f t="shared" si="31"/>
        <v/>
      </c>
      <c r="BM133" s="19" t="str">
        <f t="shared" si="31"/>
        <v/>
      </c>
      <c r="BN133" s="19" t="str">
        <f t="shared" si="31"/>
        <v/>
      </c>
    </row>
    <row r="134" spans="1:66" s="3" customFormat="1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32">IF(D85="","",D85)</f>
        <v/>
      </c>
      <c r="E135" s="603" t="str">
        <f t="shared" si="32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3" t="str">
        <f t="shared" ref="A136" si="33">IF(A86="","",A86)</f>
        <v/>
      </c>
      <c r="B136" s="202" t="str">
        <f t="shared" ref="B136:B154" si="34">IF(B86="","",B86)</f>
        <v/>
      </c>
      <c r="C136" s="203" t="str">
        <f t="shared" ref="C136:C154" si="35">IF(SUM(G136:AJ136)=0,"",SUM(G136:AJ136))</f>
        <v/>
      </c>
      <c r="D136" s="204" t="str">
        <f t="shared" ref="D136:E136" si="36">IF(D86="","",D86)</f>
        <v/>
      </c>
      <c r="E136" s="604" t="str">
        <f t="shared" si="36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3" t="str">
        <f t="shared" ref="A137" si="37">IF(A87="","",A87)</f>
        <v/>
      </c>
      <c r="B137" s="202" t="str">
        <f t="shared" si="34"/>
        <v/>
      </c>
      <c r="C137" s="203" t="str">
        <f t="shared" si="35"/>
        <v/>
      </c>
      <c r="D137" s="204" t="str">
        <f t="shared" ref="D137:E137" si="38">IF(D87="","",D87)</f>
        <v/>
      </c>
      <c r="E137" s="604" t="str">
        <f t="shared" si="38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3" t="str">
        <f t="shared" ref="A138" si="39">IF(A88="","",A88)</f>
        <v/>
      </c>
      <c r="B138" s="202" t="str">
        <f t="shared" si="34"/>
        <v/>
      </c>
      <c r="C138" s="203" t="str">
        <f t="shared" si="35"/>
        <v/>
      </c>
      <c r="D138" s="204" t="str">
        <f t="shared" ref="D138:E138" si="40">IF(D88="","",D88)</f>
        <v/>
      </c>
      <c r="E138" s="604" t="str">
        <f t="shared" si="40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3" t="str">
        <f t="shared" ref="A139" si="41">IF(A89="","",A89)</f>
        <v/>
      </c>
      <c r="B139" s="202" t="str">
        <f t="shared" si="34"/>
        <v/>
      </c>
      <c r="C139" s="203" t="str">
        <f t="shared" si="35"/>
        <v/>
      </c>
      <c r="D139" s="204" t="str">
        <f t="shared" ref="D139:E139" si="42">IF(D89="","",D89)</f>
        <v/>
      </c>
      <c r="E139" s="604" t="str">
        <f t="shared" si="42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3" t="str">
        <f t="shared" ref="A140" si="43">IF(A90="","",A90)</f>
        <v/>
      </c>
      <c r="B140" s="202" t="str">
        <f t="shared" si="34"/>
        <v/>
      </c>
      <c r="C140" s="203" t="str">
        <f t="shared" si="35"/>
        <v/>
      </c>
      <c r="D140" s="204" t="str">
        <f t="shared" ref="D140:E140" si="44">IF(D90="","",D90)</f>
        <v/>
      </c>
      <c r="E140" s="604" t="str">
        <f t="shared" si="44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3" t="str">
        <f t="shared" ref="A141" si="45">IF(A91="","",A91)</f>
        <v/>
      </c>
      <c r="B141" s="202" t="str">
        <f t="shared" si="34"/>
        <v/>
      </c>
      <c r="C141" s="203" t="str">
        <f t="shared" si="35"/>
        <v/>
      </c>
      <c r="D141" s="204" t="str">
        <f t="shared" ref="D141:E141" si="46">IF(D91="","",D91)</f>
        <v/>
      </c>
      <c r="E141" s="604" t="str">
        <f t="shared" si="46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3" t="str">
        <f t="shared" ref="A142" si="47">IF(A92="","",A92)</f>
        <v/>
      </c>
      <c r="B142" s="202" t="str">
        <f t="shared" si="34"/>
        <v/>
      </c>
      <c r="C142" s="203" t="str">
        <f t="shared" si="35"/>
        <v/>
      </c>
      <c r="D142" s="204" t="str">
        <f t="shared" ref="D142:E142" si="48">IF(D92="","",D92)</f>
        <v/>
      </c>
      <c r="E142" s="604" t="str">
        <f t="shared" si="48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3" t="str">
        <f t="shared" ref="A143" si="49">IF(A93="","",A93)</f>
        <v/>
      </c>
      <c r="B143" s="202" t="str">
        <f t="shared" si="34"/>
        <v/>
      </c>
      <c r="C143" s="203" t="str">
        <f t="shared" si="35"/>
        <v/>
      </c>
      <c r="D143" s="204" t="str">
        <f t="shared" ref="D143:E143" si="50">IF(D93="","",D93)</f>
        <v/>
      </c>
      <c r="E143" s="604" t="str">
        <f t="shared" si="50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3" t="str">
        <f t="shared" ref="A144" si="51">IF(A94="","",A94)</f>
        <v/>
      </c>
      <c r="B144" s="202" t="str">
        <f t="shared" si="34"/>
        <v/>
      </c>
      <c r="C144" s="203" t="str">
        <f t="shared" si="35"/>
        <v/>
      </c>
      <c r="D144" s="204" t="str">
        <f t="shared" ref="D144:E144" si="52">IF(D94="","",D94)</f>
        <v/>
      </c>
      <c r="E144" s="604" t="str">
        <f t="shared" si="52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3" t="str">
        <f t="shared" ref="A145" si="53">IF(A95="","",A95)</f>
        <v/>
      </c>
      <c r="B145" s="202" t="str">
        <f t="shared" si="34"/>
        <v/>
      </c>
      <c r="C145" s="203" t="str">
        <f t="shared" si="35"/>
        <v/>
      </c>
      <c r="D145" s="204" t="str">
        <f t="shared" ref="D145:E145" si="54">IF(D95="","",D95)</f>
        <v/>
      </c>
      <c r="E145" s="604" t="str">
        <f t="shared" si="54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3" t="str">
        <f t="shared" ref="A146" si="55">IF(A96="","",A96)</f>
        <v/>
      </c>
      <c r="B146" s="202" t="str">
        <f t="shared" si="34"/>
        <v/>
      </c>
      <c r="C146" s="203" t="str">
        <f t="shared" si="35"/>
        <v/>
      </c>
      <c r="D146" s="204" t="str">
        <f t="shared" ref="D146:E146" si="56">IF(D96="","",D96)</f>
        <v/>
      </c>
      <c r="E146" s="604" t="str">
        <f t="shared" si="56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3" t="str">
        <f t="shared" ref="A147" si="57">IF(A97="","",A97)</f>
        <v/>
      </c>
      <c r="B147" s="202" t="str">
        <f t="shared" si="34"/>
        <v/>
      </c>
      <c r="C147" s="203" t="str">
        <f t="shared" si="35"/>
        <v/>
      </c>
      <c r="D147" s="204" t="str">
        <f t="shared" ref="D147:E147" si="58">IF(D97="","",D97)</f>
        <v/>
      </c>
      <c r="E147" s="604" t="str">
        <f t="shared" si="58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3" t="str">
        <f t="shared" ref="A148" si="59">IF(A98="","",A98)</f>
        <v/>
      </c>
      <c r="B148" s="202" t="str">
        <f t="shared" si="34"/>
        <v/>
      </c>
      <c r="C148" s="203" t="str">
        <f t="shared" si="35"/>
        <v/>
      </c>
      <c r="D148" s="204" t="str">
        <f t="shared" ref="D148:E148" si="60">IF(D98="","",D98)</f>
        <v/>
      </c>
      <c r="E148" s="604" t="str">
        <f t="shared" si="60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3" t="str">
        <f t="shared" ref="A149" si="61">IF(A99="","",A99)</f>
        <v/>
      </c>
      <c r="B149" s="202" t="str">
        <f t="shared" si="34"/>
        <v/>
      </c>
      <c r="C149" s="203" t="str">
        <f t="shared" si="35"/>
        <v/>
      </c>
      <c r="D149" s="204" t="str">
        <f t="shared" ref="D149:E149" si="62">IF(D99="","",D99)</f>
        <v/>
      </c>
      <c r="E149" s="604" t="str">
        <f t="shared" si="62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3" t="str">
        <f t="shared" ref="A150" si="63">IF(A100="","",A100)</f>
        <v/>
      </c>
      <c r="B150" s="202" t="str">
        <f t="shared" si="34"/>
        <v/>
      </c>
      <c r="C150" s="203" t="str">
        <f t="shared" si="35"/>
        <v/>
      </c>
      <c r="D150" s="204" t="str">
        <f t="shared" ref="D150:E150" si="64">IF(D100="","",D100)</f>
        <v/>
      </c>
      <c r="E150" s="604" t="str">
        <f t="shared" si="64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>
      <c r="A151" s="93" t="str">
        <f t="shared" ref="A151" si="65">IF(A101="","",A101)</f>
        <v/>
      </c>
      <c r="B151" s="202" t="str">
        <f t="shared" si="34"/>
        <v/>
      </c>
      <c r="C151" s="203" t="str">
        <f t="shared" si="35"/>
        <v/>
      </c>
      <c r="D151" s="204" t="str">
        <f t="shared" ref="D151:E151" si="66">IF(D101="","",D101)</f>
        <v/>
      </c>
      <c r="E151" s="604" t="str">
        <f t="shared" si="66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>
      <c r="A152" s="93" t="str">
        <f t="shared" ref="A152" si="67">IF(A102="","",A102)</f>
        <v/>
      </c>
      <c r="B152" s="202" t="str">
        <f t="shared" si="34"/>
        <v/>
      </c>
      <c r="C152" s="203" t="str">
        <f t="shared" si="35"/>
        <v/>
      </c>
      <c r="D152" s="204" t="str">
        <f t="shared" ref="D152:E152" si="68">IF(D102="","",D102)</f>
        <v/>
      </c>
      <c r="E152" s="604" t="str">
        <f t="shared" si="68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3" t="str">
        <f t="shared" ref="A153" si="69">IF(A103="","",A103)</f>
        <v/>
      </c>
      <c r="B153" s="202" t="str">
        <f t="shared" si="34"/>
        <v/>
      </c>
      <c r="C153" s="203" t="str">
        <f t="shared" si="35"/>
        <v/>
      </c>
      <c r="D153" s="204" t="str">
        <f t="shared" ref="D153:E153" si="70">IF(D103="","",D103)</f>
        <v/>
      </c>
      <c r="E153" s="604" t="str">
        <f t="shared" si="70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3" t="str">
        <f t="shared" ref="A154" si="71">IF(A104="","",A104)</f>
        <v/>
      </c>
      <c r="B154" s="207" t="str">
        <f t="shared" si="34"/>
        <v/>
      </c>
      <c r="C154" s="208" t="str">
        <f t="shared" si="35"/>
        <v/>
      </c>
      <c r="D154" s="209" t="str">
        <f t="shared" ref="D154:E154" si="72">IF(D104="","",D104)</f>
        <v/>
      </c>
      <c r="E154" s="605" t="str">
        <f t="shared" si="72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>
      <c r="A156" s="99" t="str">
        <f>IF(A107="","",A107)</f>
        <v/>
      </c>
      <c r="B156" s="198" t="str">
        <f>IF(B107="","",B107)</f>
        <v/>
      </c>
      <c r="C156" s="199" t="str">
        <f t="shared" ref="C156:C175" si="73">IF(SUM(G156:AJ156)=0,"",SUM(G156:AJ156))</f>
        <v/>
      </c>
      <c r="D156" s="200" t="str">
        <f t="shared" ref="D156:E156" si="74">IF(D107="","",D107)</f>
        <v/>
      </c>
      <c r="E156" s="603" t="str">
        <f t="shared" si="74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3" t="str">
        <f t="shared" ref="A157" si="75">IF(A108="","",A108)</f>
        <v/>
      </c>
      <c r="B157" s="202" t="str">
        <f t="shared" ref="B157:B175" si="76">IF(B108="","",B108)</f>
        <v/>
      </c>
      <c r="C157" s="203" t="str">
        <f t="shared" si="73"/>
        <v/>
      </c>
      <c r="D157" s="204" t="str">
        <f t="shared" ref="D157:E157" si="77">IF(D108="","",D108)</f>
        <v/>
      </c>
      <c r="E157" s="604" t="str">
        <f t="shared" si="77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3" t="str">
        <f t="shared" ref="A158" si="78">IF(A109="","",A109)</f>
        <v/>
      </c>
      <c r="B158" s="202" t="str">
        <f t="shared" si="76"/>
        <v/>
      </c>
      <c r="C158" s="203" t="str">
        <f t="shared" si="73"/>
        <v/>
      </c>
      <c r="D158" s="204" t="str">
        <f t="shared" ref="D158:E158" si="79">IF(D109="","",D109)</f>
        <v/>
      </c>
      <c r="E158" s="604" t="str">
        <f t="shared" si="79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3" t="str">
        <f t="shared" ref="A159" si="80">IF(A110="","",A110)</f>
        <v/>
      </c>
      <c r="B159" s="202" t="str">
        <f t="shared" si="76"/>
        <v/>
      </c>
      <c r="C159" s="203" t="str">
        <f t="shared" si="73"/>
        <v/>
      </c>
      <c r="D159" s="204" t="str">
        <f t="shared" ref="D159:E159" si="81">IF(D110="","",D110)</f>
        <v/>
      </c>
      <c r="E159" s="604" t="str">
        <f t="shared" si="81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3" t="str">
        <f t="shared" ref="A160" si="82">IF(A111="","",A111)</f>
        <v/>
      </c>
      <c r="B160" s="202" t="str">
        <f t="shared" si="76"/>
        <v/>
      </c>
      <c r="C160" s="203" t="str">
        <f t="shared" si="73"/>
        <v/>
      </c>
      <c r="D160" s="204" t="str">
        <f t="shared" ref="D160:E160" si="83">IF(D111="","",D111)</f>
        <v/>
      </c>
      <c r="E160" s="604" t="str">
        <f t="shared" si="83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3" t="str">
        <f t="shared" ref="A161" si="84">IF(A112="","",A112)</f>
        <v/>
      </c>
      <c r="B161" s="202" t="str">
        <f t="shared" si="76"/>
        <v/>
      </c>
      <c r="C161" s="203" t="str">
        <f t="shared" si="73"/>
        <v/>
      </c>
      <c r="D161" s="204" t="str">
        <f t="shared" ref="D161:E161" si="85">IF(D112="","",D112)</f>
        <v/>
      </c>
      <c r="E161" s="604" t="str">
        <f t="shared" si="85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3" t="str">
        <f t="shared" ref="A162" si="86">IF(A113="","",A113)</f>
        <v/>
      </c>
      <c r="B162" s="202" t="str">
        <f t="shared" si="76"/>
        <v/>
      </c>
      <c r="C162" s="203" t="str">
        <f t="shared" si="73"/>
        <v/>
      </c>
      <c r="D162" s="204" t="str">
        <f t="shared" ref="D162:E162" si="87">IF(D113="","",D113)</f>
        <v/>
      </c>
      <c r="E162" s="604" t="str">
        <f t="shared" si="87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3" t="str">
        <f t="shared" ref="A163" si="88">IF(A114="","",A114)</f>
        <v/>
      </c>
      <c r="B163" s="202" t="str">
        <f t="shared" si="76"/>
        <v/>
      </c>
      <c r="C163" s="203" t="str">
        <f t="shared" si="73"/>
        <v/>
      </c>
      <c r="D163" s="204" t="str">
        <f t="shared" ref="D163:E163" si="89">IF(D114="","",D114)</f>
        <v/>
      </c>
      <c r="E163" s="604" t="str">
        <f t="shared" si="89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3" t="str">
        <f t="shared" ref="A164" si="90">IF(A115="","",A115)</f>
        <v/>
      </c>
      <c r="B164" s="202" t="str">
        <f t="shared" si="76"/>
        <v/>
      </c>
      <c r="C164" s="203" t="str">
        <f t="shared" si="73"/>
        <v/>
      </c>
      <c r="D164" s="204" t="str">
        <f t="shared" ref="D164:E164" si="91">IF(D115="","",D115)</f>
        <v/>
      </c>
      <c r="E164" s="604" t="str">
        <f t="shared" si="91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3" t="str">
        <f t="shared" ref="A165" si="92">IF(A116="","",A116)</f>
        <v/>
      </c>
      <c r="B165" s="202" t="str">
        <f t="shared" si="76"/>
        <v/>
      </c>
      <c r="C165" s="203" t="str">
        <f t="shared" si="73"/>
        <v/>
      </c>
      <c r="D165" s="204" t="str">
        <f t="shared" ref="D165:E165" si="93">IF(D116="","",D116)</f>
        <v/>
      </c>
      <c r="E165" s="604" t="str">
        <f t="shared" si="93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3" t="str">
        <f t="shared" ref="A166" si="94">IF(A117="","",A117)</f>
        <v/>
      </c>
      <c r="B166" s="202" t="str">
        <f t="shared" si="76"/>
        <v/>
      </c>
      <c r="C166" s="203" t="str">
        <f t="shared" si="73"/>
        <v/>
      </c>
      <c r="D166" s="204" t="str">
        <f t="shared" ref="D166:E166" si="95">IF(D117="","",D117)</f>
        <v/>
      </c>
      <c r="E166" s="604" t="str">
        <f t="shared" si="95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3" t="str">
        <f t="shared" ref="A167" si="96">IF(A118="","",A118)</f>
        <v/>
      </c>
      <c r="B167" s="202" t="str">
        <f t="shared" si="76"/>
        <v/>
      </c>
      <c r="C167" s="203" t="str">
        <f t="shared" si="73"/>
        <v/>
      </c>
      <c r="D167" s="204" t="str">
        <f t="shared" ref="D167:E167" si="97">IF(D118="","",D118)</f>
        <v/>
      </c>
      <c r="E167" s="604" t="str">
        <f t="shared" si="97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3" t="str">
        <f t="shared" ref="A168" si="98">IF(A119="","",A119)</f>
        <v/>
      </c>
      <c r="B168" s="202" t="str">
        <f t="shared" si="76"/>
        <v/>
      </c>
      <c r="C168" s="203" t="str">
        <f t="shared" si="73"/>
        <v/>
      </c>
      <c r="D168" s="204" t="str">
        <f t="shared" ref="D168:E168" si="99">IF(D119="","",D119)</f>
        <v/>
      </c>
      <c r="E168" s="604" t="str">
        <f t="shared" si="99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3" t="str">
        <f t="shared" ref="A169" si="100">IF(A120="","",A120)</f>
        <v/>
      </c>
      <c r="B169" s="202" t="str">
        <f t="shared" si="76"/>
        <v/>
      </c>
      <c r="C169" s="203" t="str">
        <f t="shared" si="73"/>
        <v/>
      </c>
      <c r="D169" s="204" t="str">
        <f t="shared" ref="D169:E169" si="101">IF(D120="","",D120)</f>
        <v/>
      </c>
      <c r="E169" s="604" t="str">
        <f t="shared" si="101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3" t="str">
        <f t="shared" ref="A170" si="102">IF(A121="","",A121)</f>
        <v/>
      </c>
      <c r="B170" s="202" t="str">
        <f t="shared" si="76"/>
        <v/>
      </c>
      <c r="C170" s="203" t="str">
        <f t="shared" si="73"/>
        <v/>
      </c>
      <c r="D170" s="204" t="str">
        <f t="shared" ref="D170:E170" si="103">IF(D121="","",D121)</f>
        <v/>
      </c>
      <c r="E170" s="604" t="str">
        <f t="shared" si="103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3" t="str">
        <f t="shared" ref="A171" si="104">IF(A122="","",A122)</f>
        <v/>
      </c>
      <c r="B171" s="202" t="str">
        <f t="shared" si="76"/>
        <v/>
      </c>
      <c r="C171" s="203" t="str">
        <f t="shared" si="73"/>
        <v/>
      </c>
      <c r="D171" s="204" t="str">
        <f t="shared" ref="D171:E171" si="105">IF(D122="","",D122)</f>
        <v/>
      </c>
      <c r="E171" s="604" t="str">
        <f t="shared" si="105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>
      <c r="A172" s="93" t="str">
        <f t="shared" ref="A172" si="106">IF(A123="","",A123)</f>
        <v/>
      </c>
      <c r="B172" s="202" t="str">
        <f t="shared" si="76"/>
        <v/>
      </c>
      <c r="C172" s="203" t="str">
        <f t="shared" si="73"/>
        <v/>
      </c>
      <c r="D172" s="204" t="str">
        <f t="shared" ref="D172:E172" si="107">IF(D123="","",D123)</f>
        <v/>
      </c>
      <c r="E172" s="604" t="str">
        <f t="shared" si="107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>
      <c r="A173" s="93" t="str">
        <f t="shared" ref="A173" si="108">IF(A124="","",A124)</f>
        <v/>
      </c>
      <c r="B173" s="202" t="str">
        <f t="shared" si="76"/>
        <v/>
      </c>
      <c r="C173" s="203" t="str">
        <f t="shared" si="73"/>
        <v/>
      </c>
      <c r="D173" s="204" t="str">
        <f t="shared" ref="D173:E173" si="109">IF(D124="","",D124)</f>
        <v/>
      </c>
      <c r="E173" s="604" t="str">
        <f t="shared" si="109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>
      <c r="A174" s="93" t="str">
        <f t="shared" ref="A174" si="110">IF(A125="","",A125)</f>
        <v/>
      </c>
      <c r="B174" s="202" t="str">
        <f t="shared" si="76"/>
        <v/>
      </c>
      <c r="C174" s="203" t="str">
        <f t="shared" si="73"/>
        <v/>
      </c>
      <c r="D174" s="204" t="str">
        <f t="shared" ref="D174:E174" si="111">IF(D125="","",D125)</f>
        <v/>
      </c>
      <c r="E174" s="604" t="str">
        <f t="shared" si="111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>
      <c r="A175" s="93" t="str">
        <f t="shared" ref="A175" si="112">IF(A126="","",A126)</f>
        <v/>
      </c>
      <c r="B175" s="202" t="str">
        <f t="shared" si="76"/>
        <v/>
      </c>
      <c r="C175" s="203" t="str">
        <f t="shared" si="73"/>
        <v/>
      </c>
      <c r="D175" s="204" t="str">
        <f t="shared" ref="D175:E175" si="113">IF(D126="","",D126)</f>
        <v/>
      </c>
      <c r="E175" s="604" t="str">
        <f t="shared" si="113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>
      <c r="A176" s="390"/>
      <c r="B176" s="391" t="s">
        <v>160</v>
      </c>
    </row>
    <row r="177" spans="1:40" s="3" customFormat="1">
      <c r="A177" s="672" t="s">
        <v>168</v>
      </c>
      <c r="B177" s="674" t="s">
        <v>167</v>
      </c>
      <c r="C177" s="676" t="s">
        <v>58</v>
      </c>
      <c r="D177" s="385" t="str">
        <f t="shared" ref="D177:AG177" si="114">IF(G$83="","",G$83)</f>
        <v/>
      </c>
      <c r="E177" s="385" t="str">
        <f t="shared" si="114"/>
        <v/>
      </c>
      <c r="F177" s="385" t="str">
        <f t="shared" si="114"/>
        <v/>
      </c>
      <c r="G177" s="385" t="str">
        <f t="shared" si="114"/>
        <v/>
      </c>
      <c r="H177" s="385" t="str">
        <f t="shared" si="114"/>
        <v/>
      </c>
      <c r="I177" s="385" t="str">
        <f t="shared" si="114"/>
        <v/>
      </c>
      <c r="J177" s="385" t="str">
        <f t="shared" si="114"/>
        <v/>
      </c>
      <c r="K177" s="385" t="str">
        <f t="shared" si="114"/>
        <v/>
      </c>
      <c r="L177" s="385" t="str">
        <f t="shared" si="114"/>
        <v/>
      </c>
      <c r="M177" s="385" t="str">
        <f t="shared" si="114"/>
        <v/>
      </c>
      <c r="N177" s="385" t="str">
        <f t="shared" si="114"/>
        <v/>
      </c>
      <c r="O177" s="385" t="str">
        <f t="shared" si="114"/>
        <v/>
      </c>
      <c r="P177" s="385" t="str">
        <f t="shared" si="114"/>
        <v/>
      </c>
      <c r="Q177" s="385" t="str">
        <f t="shared" si="114"/>
        <v/>
      </c>
      <c r="R177" s="385" t="str">
        <f t="shared" si="114"/>
        <v/>
      </c>
      <c r="S177" s="385" t="str">
        <f t="shared" si="114"/>
        <v/>
      </c>
      <c r="T177" s="385" t="str">
        <f t="shared" si="114"/>
        <v/>
      </c>
      <c r="U177" s="385" t="str">
        <f t="shared" si="114"/>
        <v/>
      </c>
      <c r="V177" s="385" t="str">
        <f t="shared" si="114"/>
        <v/>
      </c>
      <c r="W177" s="385" t="str">
        <f t="shared" si="114"/>
        <v/>
      </c>
      <c r="X177" s="385" t="str">
        <f t="shared" si="114"/>
        <v/>
      </c>
      <c r="Y177" s="385" t="str">
        <f t="shared" si="114"/>
        <v/>
      </c>
      <c r="Z177" s="385" t="str">
        <f t="shared" si="114"/>
        <v/>
      </c>
      <c r="AA177" s="385" t="str">
        <f t="shared" si="114"/>
        <v/>
      </c>
      <c r="AB177" s="385" t="str">
        <f t="shared" si="114"/>
        <v/>
      </c>
      <c r="AC177" s="385" t="str">
        <f t="shared" si="114"/>
        <v/>
      </c>
      <c r="AD177" s="385" t="str">
        <f t="shared" si="114"/>
        <v/>
      </c>
      <c r="AE177" s="385" t="str">
        <f t="shared" si="114"/>
        <v/>
      </c>
      <c r="AF177" s="385" t="str">
        <f t="shared" si="114"/>
        <v/>
      </c>
      <c r="AG177" s="385" t="str">
        <f t="shared" si="114"/>
        <v/>
      </c>
    </row>
    <row r="178" spans="1:40" s="3" customFormat="1">
      <c r="A178" s="673"/>
      <c r="B178" s="675"/>
      <c r="C178" s="677"/>
      <c r="D178" s="33" t="str">
        <f t="shared" ref="D178:AG178" si="115">IF(G$84="","",G$84)</f>
        <v/>
      </c>
      <c r="E178" s="33" t="str">
        <f t="shared" si="115"/>
        <v/>
      </c>
      <c r="F178" s="33" t="str">
        <f t="shared" si="115"/>
        <v/>
      </c>
      <c r="G178" s="33" t="str">
        <f t="shared" si="115"/>
        <v/>
      </c>
      <c r="H178" s="33" t="str">
        <f t="shared" si="115"/>
        <v/>
      </c>
      <c r="I178" s="33" t="str">
        <f t="shared" si="115"/>
        <v/>
      </c>
      <c r="J178" s="33" t="str">
        <f t="shared" si="115"/>
        <v/>
      </c>
      <c r="K178" s="33" t="str">
        <f t="shared" si="115"/>
        <v/>
      </c>
      <c r="L178" s="33" t="str">
        <f t="shared" si="115"/>
        <v/>
      </c>
      <c r="M178" s="33" t="str">
        <f t="shared" si="115"/>
        <v/>
      </c>
      <c r="N178" s="33" t="str">
        <f t="shared" si="115"/>
        <v/>
      </c>
      <c r="O178" s="33" t="str">
        <f t="shared" si="115"/>
        <v/>
      </c>
      <c r="P178" s="33" t="str">
        <f t="shared" si="115"/>
        <v/>
      </c>
      <c r="Q178" s="33" t="str">
        <f t="shared" si="115"/>
        <v/>
      </c>
      <c r="R178" s="33" t="str">
        <f t="shared" si="115"/>
        <v/>
      </c>
      <c r="S178" s="33" t="str">
        <f t="shared" si="115"/>
        <v/>
      </c>
      <c r="T178" s="33" t="str">
        <f t="shared" si="115"/>
        <v/>
      </c>
      <c r="U178" s="33" t="str">
        <f t="shared" si="115"/>
        <v/>
      </c>
      <c r="V178" s="33" t="str">
        <f t="shared" si="115"/>
        <v/>
      </c>
      <c r="W178" s="33" t="str">
        <f t="shared" si="115"/>
        <v/>
      </c>
      <c r="X178" s="33" t="str">
        <f t="shared" si="115"/>
        <v/>
      </c>
      <c r="Y178" s="33" t="str">
        <f t="shared" si="115"/>
        <v/>
      </c>
      <c r="Z178" s="33" t="str">
        <f t="shared" si="115"/>
        <v/>
      </c>
      <c r="AA178" s="33" t="str">
        <f t="shared" si="115"/>
        <v/>
      </c>
      <c r="AB178" s="33" t="str">
        <f t="shared" si="115"/>
        <v/>
      </c>
      <c r="AC178" s="33" t="str">
        <f t="shared" si="115"/>
        <v/>
      </c>
      <c r="AD178" s="33" t="str">
        <f t="shared" si="115"/>
        <v/>
      </c>
      <c r="AE178" s="33" t="str">
        <f t="shared" si="115"/>
        <v/>
      </c>
      <c r="AF178" s="33" t="str">
        <f t="shared" si="115"/>
        <v/>
      </c>
      <c r="AG178" s="33" t="str">
        <f t="shared" si="115"/>
        <v/>
      </c>
    </row>
    <row r="179" spans="1:40" s="70" customFormat="1">
      <c r="A179" s="219" t="s">
        <v>112</v>
      </c>
      <c r="B179" s="220" t="s">
        <v>151</v>
      </c>
      <c r="C179" s="221">
        <f>SUM($C$85:$C$104)*(1+SUM($C$545))</f>
        <v>0</v>
      </c>
      <c r="D179" s="221" t="str">
        <f t="shared" ref="D179:AG179" si="116">IF(SUM(G$85:G$104)=0,"",SUM(G$85:G$104)*(1+SUM($C$545)))</f>
        <v/>
      </c>
      <c r="E179" s="221" t="str">
        <f t="shared" si="116"/>
        <v/>
      </c>
      <c r="F179" s="221" t="str">
        <f t="shared" si="116"/>
        <v/>
      </c>
      <c r="G179" s="221" t="str">
        <f t="shared" si="116"/>
        <v/>
      </c>
      <c r="H179" s="221" t="str">
        <f t="shared" si="116"/>
        <v/>
      </c>
      <c r="I179" s="221" t="str">
        <f t="shared" si="116"/>
        <v/>
      </c>
      <c r="J179" s="221" t="str">
        <f t="shared" si="116"/>
        <v/>
      </c>
      <c r="K179" s="221" t="str">
        <f t="shared" si="116"/>
        <v/>
      </c>
      <c r="L179" s="221" t="str">
        <f t="shared" si="116"/>
        <v/>
      </c>
      <c r="M179" s="221" t="str">
        <f t="shared" si="116"/>
        <v/>
      </c>
      <c r="N179" s="221" t="str">
        <f t="shared" si="116"/>
        <v/>
      </c>
      <c r="O179" s="221" t="str">
        <f t="shared" si="116"/>
        <v/>
      </c>
      <c r="P179" s="221" t="str">
        <f t="shared" si="116"/>
        <v/>
      </c>
      <c r="Q179" s="221" t="str">
        <f t="shared" si="116"/>
        <v/>
      </c>
      <c r="R179" s="221" t="str">
        <f t="shared" si="116"/>
        <v/>
      </c>
      <c r="S179" s="221" t="str">
        <f t="shared" si="116"/>
        <v/>
      </c>
      <c r="T179" s="221" t="str">
        <f t="shared" si="116"/>
        <v/>
      </c>
      <c r="U179" s="221" t="str">
        <f t="shared" si="116"/>
        <v/>
      </c>
      <c r="V179" s="221" t="str">
        <f t="shared" si="116"/>
        <v/>
      </c>
      <c r="W179" s="221" t="str">
        <f t="shared" si="116"/>
        <v/>
      </c>
      <c r="X179" s="221" t="str">
        <f t="shared" si="116"/>
        <v/>
      </c>
      <c r="Y179" s="221" t="str">
        <f t="shared" si="116"/>
        <v/>
      </c>
      <c r="Z179" s="221" t="str">
        <f t="shared" si="116"/>
        <v/>
      </c>
      <c r="AA179" s="221" t="str">
        <f t="shared" si="116"/>
        <v/>
      </c>
      <c r="AB179" s="221" t="str">
        <f t="shared" si="116"/>
        <v/>
      </c>
      <c r="AC179" s="221" t="str">
        <f t="shared" si="116"/>
        <v/>
      </c>
      <c r="AD179" s="221" t="str">
        <f t="shared" si="116"/>
        <v/>
      </c>
      <c r="AE179" s="221" t="str">
        <f t="shared" si="116"/>
        <v/>
      </c>
      <c r="AF179" s="221" t="str">
        <f t="shared" si="116"/>
        <v/>
      </c>
      <c r="AG179" s="221" t="str">
        <f t="shared" si="116"/>
        <v/>
      </c>
      <c r="AH179" s="98"/>
      <c r="AI179" s="98"/>
      <c r="AJ179" s="97"/>
      <c r="AN179" s="75"/>
    </row>
    <row r="180" spans="1:40" s="69" customFormat="1">
      <c r="A180" s="222" t="s">
        <v>146</v>
      </c>
      <c r="B180" s="223" t="s">
        <v>148</v>
      </c>
      <c r="C180" s="224" t="str">
        <f>IF($D$18="Tak",SUMPRODUCT(C85:C104,$D$85:$D$104)*(1+SUM($C$545)),IF($D$18="Nie",0,IF($D$18="Częściowo",SUMPRODUCT(C85:C104,$D$85:$D$104)*$D$19*(1+SUM($C$545)),"")))</f>
        <v/>
      </c>
      <c r="D180" s="224" t="str">
        <f t="shared" ref="D180:AG180" si="117">IF(D$179="","",IF($D$18="Tak",SUMPRODUCT(G$85:G$104,$D$85:$D$104)*(1+SUM($C$545)),IF($D$18="Nie",0,IF($D$18="Częściowo",SUMPRODUCT(G$85:G$104,$D$85:$D$104)*$D$19*(1+SUM($C$545)),""))))</f>
        <v/>
      </c>
      <c r="E180" s="224" t="str">
        <f t="shared" si="117"/>
        <v/>
      </c>
      <c r="F180" s="224" t="str">
        <f t="shared" si="117"/>
        <v/>
      </c>
      <c r="G180" s="224" t="str">
        <f t="shared" si="117"/>
        <v/>
      </c>
      <c r="H180" s="224" t="str">
        <f t="shared" si="117"/>
        <v/>
      </c>
      <c r="I180" s="224" t="str">
        <f t="shared" si="117"/>
        <v/>
      </c>
      <c r="J180" s="224" t="str">
        <f t="shared" si="117"/>
        <v/>
      </c>
      <c r="K180" s="224" t="str">
        <f t="shared" si="117"/>
        <v/>
      </c>
      <c r="L180" s="224" t="str">
        <f t="shared" si="117"/>
        <v/>
      </c>
      <c r="M180" s="224" t="str">
        <f t="shared" si="117"/>
        <v/>
      </c>
      <c r="N180" s="224" t="str">
        <f t="shared" si="117"/>
        <v/>
      </c>
      <c r="O180" s="224" t="str">
        <f t="shared" si="117"/>
        <v/>
      </c>
      <c r="P180" s="224" t="str">
        <f t="shared" si="117"/>
        <v/>
      </c>
      <c r="Q180" s="224" t="str">
        <f t="shared" si="117"/>
        <v/>
      </c>
      <c r="R180" s="224" t="str">
        <f t="shared" si="117"/>
        <v/>
      </c>
      <c r="S180" s="224" t="str">
        <f t="shared" si="117"/>
        <v/>
      </c>
      <c r="T180" s="224" t="str">
        <f t="shared" si="117"/>
        <v/>
      </c>
      <c r="U180" s="224" t="str">
        <f t="shared" si="117"/>
        <v/>
      </c>
      <c r="V180" s="224" t="str">
        <f t="shared" si="117"/>
        <v/>
      </c>
      <c r="W180" s="224" t="str">
        <f t="shared" si="117"/>
        <v/>
      </c>
      <c r="X180" s="224" t="str">
        <f t="shared" si="117"/>
        <v/>
      </c>
      <c r="Y180" s="224" t="str">
        <f t="shared" si="117"/>
        <v/>
      </c>
      <c r="Z180" s="224" t="str">
        <f t="shared" si="117"/>
        <v/>
      </c>
      <c r="AA180" s="224" t="str">
        <f t="shared" si="117"/>
        <v/>
      </c>
      <c r="AB180" s="224" t="str">
        <f t="shared" si="117"/>
        <v/>
      </c>
      <c r="AC180" s="224" t="str">
        <f t="shared" si="117"/>
        <v/>
      </c>
      <c r="AD180" s="224" t="str">
        <f t="shared" si="117"/>
        <v/>
      </c>
      <c r="AE180" s="224" t="str">
        <f t="shared" si="117"/>
        <v/>
      </c>
      <c r="AF180" s="224" t="str">
        <f t="shared" si="117"/>
        <v/>
      </c>
      <c r="AG180" s="224" t="str">
        <f t="shared" si="117"/>
        <v/>
      </c>
    </row>
    <row r="181" spans="1:40" s="69" customFormat="1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18">IF(E$179="","",SUM(E$179,E$180))</f>
        <v/>
      </c>
      <c r="F181" s="227" t="str">
        <f t="shared" si="118"/>
        <v/>
      </c>
      <c r="G181" s="227" t="str">
        <f t="shared" si="118"/>
        <v/>
      </c>
      <c r="H181" s="227" t="str">
        <f t="shared" si="118"/>
        <v/>
      </c>
      <c r="I181" s="227" t="str">
        <f t="shared" si="118"/>
        <v/>
      </c>
      <c r="J181" s="227" t="str">
        <f t="shared" si="118"/>
        <v/>
      </c>
      <c r="K181" s="227" t="str">
        <f t="shared" si="118"/>
        <v/>
      </c>
      <c r="L181" s="227" t="str">
        <f t="shared" si="118"/>
        <v/>
      </c>
      <c r="M181" s="227" t="str">
        <f t="shared" si="118"/>
        <v/>
      </c>
      <c r="N181" s="227" t="str">
        <f t="shared" si="118"/>
        <v/>
      </c>
      <c r="O181" s="227" t="str">
        <f t="shared" si="118"/>
        <v/>
      </c>
      <c r="P181" s="227" t="str">
        <f t="shared" si="118"/>
        <v/>
      </c>
      <c r="Q181" s="227" t="str">
        <f t="shared" si="118"/>
        <v/>
      </c>
      <c r="R181" s="227" t="str">
        <f t="shared" si="118"/>
        <v/>
      </c>
      <c r="S181" s="227" t="str">
        <f t="shared" si="118"/>
        <v/>
      </c>
      <c r="T181" s="227" t="str">
        <f t="shared" si="118"/>
        <v/>
      </c>
      <c r="U181" s="227" t="str">
        <f t="shared" si="118"/>
        <v/>
      </c>
      <c r="V181" s="227" t="str">
        <f t="shared" si="118"/>
        <v/>
      </c>
      <c r="W181" s="227" t="str">
        <f t="shared" si="118"/>
        <v/>
      </c>
      <c r="X181" s="227" t="str">
        <f t="shared" si="118"/>
        <v/>
      </c>
      <c r="Y181" s="227" t="str">
        <f t="shared" si="118"/>
        <v/>
      </c>
      <c r="Z181" s="227" t="str">
        <f t="shared" si="118"/>
        <v/>
      </c>
      <c r="AA181" s="227" t="str">
        <f t="shared" si="118"/>
        <v/>
      </c>
      <c r="AB181" s="227" t="str">
        <f t="shared" si="118"/>
        <v/>
      </c>
      <c r="AC181" s="227" t="str">
        <f t="shared" si="118"/>
        <v/>
      </c>
      <c r="AD181" s="227" t="str">
        <f t="shared" si="118"/>
        <v/>
      </c>
      <c r="AE181" s="227" t="str">
        <f t="shared" si="118"/>
        <v/>
      </c>
      <c r="AF181" s="227" t="str">
        <f t="shared" si="118"/>
        <v/>
      </c>
      <c r="AG181" s="227" t="str">
        <f t="shared" si="118"/>
        <v/>
      </c>
    </row>
    <row r="182" spans="1:40" s="231" customFormat="1">
      <c r="A182" s="228" t="s">
        <v>108</v>
      </c>
      <c r="B182" s="229" t="s">
        <v>152</v>
      </c>
      <c r="C182" s="230">
        <f>SUM($C$107:$C$126)*(1+SUM($C$545))</f>
        <v>0</v>
      </c>
      <c r="D182" s="230" t="str">
        <f t="shared" ref="D182:AG182" si="119">IF(D$179="","",SUM(G$107:G$126)*(1+SUM($C$545)))</f>
        <v/>
      </c>
      <c r="E182" s="230" t="str">
        <f t="shared" si="119"/>
        <v/>
      </c>
      <c r="F182" s="230" t="str">
        <f t="shared" si="119"/>
        <v/>
      </c>
      <c r="G182" s="230" t="str">
        <f t="shared" si="119"/>
        <v/>
      </c>
      <c r="H182" s="230" t="str">
        <f t="shared" si="119"/>
        <v/>
      </c>
      <c r="I182" s="230" t="str">
        <f t="shared" si="119"/>
        <v/>
      </c>
      <c r="J182" s="230" t="str">
        <f t="shared" si="119"/>
        <v/>
      </c>
      <c r="K182" s="230" t="str">
        <f t="shared" si="119"/>
        <v/>
      </c>
      <c r="L182" s="230" t="str">
        <f t="shared" si="119"/>
        <v/>
      </c>
      <c r="M182" s="230" t="str">
        <f t="shared" si="119"/>
        <v/>
      </c>
      <c r="N182" s="230" t="str">
        <f t="shared" si="119"/>
        <v/>
      </c>
      <c r="O182" s="230" t="str">
        <f t="shared" si="119"/>
        <v/>
      </c>
      <c r="P182" s="230" t="str">
        <f t="shared" si="119"/>
        <v/>
      </c>
      <c r="Q182" s="230" t="str">
        <f t="shared" si="119"/>
        <v/>
      </c>
      <c r="R182" s="230" t="str">
        <f t="shared" si="119"/>
        <v/>
      </c>
      <c r="S182" s="230" t="str">
        <f t="shared" si="119"/>
        <v/>
      </c>
      <c r="T182" s="230" t="str">
        <f t="shared" si="119"/>
        <v/>
      </c>
      <c r="U182" s="230" t="str">
        <f t="shared" si="119"/>
        <v/>
      </c>
      <c r="V182" s="230" t="str">
        <f t="shared" si="119"/>
        <v/>
      </c>
      <c r="W182" s="230" t="str">
        <f t="shared" si="119"/>
        <v/>
      </c>
      <c r="X182" s="230" t="str">
        <f t="shared" si="119"/>
        <v/>
      </c>
      <c r="Y182" s="230" t="str">
        <f t="shared" si="119"/>
        <v/>
      </c>
      <c r="Z182" s="230" t="str">
        <f t="shared" si="119"/>
        <v/>
      </c>
      <c r="AA182" s="230" t="str">
        <f t="shared" si="119"/>
        <v/>
      </c>
      <c r="AB182" s="230" t="str">
        <f t="shared" si="119"/>
        <v/>
      </c>
      <c r="AC182" s="230" t="str">
        <f t="shared" si="119"/>
        <v/>
      </c>
      <c r="AD182" s="230" t="str">
        <f t="shared" si="119"/>
        <v/>
      </c>
      <c r="AE182" s="230" t="str">
        <f t="shared" si="119"/>
        <v/>
      </c>
      <c r="AF182" s="230" t="str">
        <f t="shared" si="119"/>
        <v/>
      </c>
      <c r="AG182" s="230" t="str">
        <f t="shared" si="119"/>
        <v/>
      </c>
    </row>
    <row r="183" spans="1:40" s="231" customFormat="1">
      <c r="A183" s="232" t="s">
        <v>109</v>
      </c>
      <c r="B183" s="233" t="s">
        <v>149</v>
      </c>
      <c r="C183" s="234" t="str">
        <f>IF($D$18="Tak",SUMPRODUCT($C$107:$C$126,$D$107:$D$126)*(1+SUM($C$545)),IF($D$18="Nie",0,IF($D$18="Częściowo",SUMPRODUCT($C$107:$C$126,$D$107:$D$126)*$D$19*(1+SUM($C$545)),"")))</f>
        <v/>
      </c>
      <c r="D183" s="234" t="str">
        <f t="shared" ref="D183:AG183" si="120">IF(D$179="","",IF($D$18="Tak",SUMPRODUCT(G$107:G$126,$D$107:$D$126)*(1+SUM($C$545)),IF($D$18="Nie",0,IF($D$18="Częściowo",SUMPRODUCT(G$107:G$126,$D$107:$D$126)*$D$19*(1+SUM($C$545)),""))))</f>
        <v/>
      </c>
      <c r="E183" s="234" t="str">
        <f t="shared" si="120"/>
        <v/>
      </c>
      <c r="F183" s="234" t="str">
        <f t="shared" si="120"/>
        <v/>
      </c>
      <c r="G183" s="234" t="str">
        <f t="shared" si="120"/>
        <v/>
      </c>
      <c r="H183" s="234" t="str">
        <f t="shared" si="120"/>
        <v/>
      </c>
      <c r="I183" s="234" t="str">
        <f t="shared" si="120"/>
        <v/>
      </c>
      <c r="J183" s="234" t="str">
        <f t="shared" si="120"/>
        <v/>
      </c>
      <c r="K183" s="234" t="str">
        <f t="shared" si="120"/>
        <v/>
      </c>
      <c r="L183" s="234" t="str">
        <f t="shared" si="120"/>
        <v/>
      </c>
      <c r="M183" s="234" t="str">
        <f t="shared" si="120"/>
        <v/>
      </c>
      <c r="N183" s="234" t="str">
        <f t="shared" si="120"/>
        <v/>
      </c>
      <c r="O183" s="234" t="str">
        <f t="shared" si="120"/>
        <v/>
      </c>
      <c r="P183" s="234" t="str">
        <f t="shared" si="120"/>
        <v/>
      </c>
      <c r="Q183" s="234" t="str">
        <f t="shared" si="120"/>
        <v/>
      </c>
      <c r="R183" s="234" t="str">
        <f t="shared" si="120"/>
        <v/>
      </c>
      <c r="S183" s="234" t="str">
        <f t="shared" si="120"/>
        <v/>
      </c>
      <c r="T183" s="234" t="str">
        <f t="shared" si="120"/>
        <v/>
      </c>
      <c r="U183" s="234" t="str">
        <f t="shared" si="120"/>
        <v/>
      </c>
      <c r="V183" s="234" t="str">
        <f t="shared" si="120"/>
        <v/>
      </c>
      <c r="W183" s="234" t="str">
        <f t="shared" si="120"/>
        <v/>
      </c>
      <c r="X183" s="234" t="str">
        <f t="shared" si="120"/>
        <v/>
      </c>
      <c r="Y183" s="234" t="str">
        <f t="shared" si="120"/>
        <v/>
      </c>
      <c r="Z183" s="234" t="str">
        <f t="shared" si="120"/>
        <v/>
      </c>
      <c r="AA183" s="234" t="str">
        <f t="shared" si="120"/>
        <v/>
      </c>
      <c r="AB183" s="234" t="str">
        <f t="shared" si="120"/>
        <v/>
      </c>
      <c r="AC183" s="234" t="str">
        <f t="shared" si="120"/>
        <v/>
      </c>
      <c r="AD183" s="234" t="str">
        <f t="shared" si="120"/>
        <v/>
      </c>
      <c r="AE183" s="234" t="str">
        <f t="shared" si="120"/>
        <v/>
      </c>
      <c r="AF183" s="234" t="str">
        <f t="shared" si="120"/>
        <v/>
      </c>
      <c r="AG183" s="234" t="str">
        <f t="shared" si="120"/>
        <v/>
      </c>
    </row>
    <row r="184" spans="1:40" s="231" customFormat="1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21">IF(E$179="","",SUM(E$182,E$183))</f>
        <v/>
      </c>
      <c r="F184" s="237" t="str">
        <f t="shared" si="121"/>
        <v/>
      </c>
      <c r="G184" s="237" t="str">
        <f t="shared" si="121"/>
        <v/>
      </c>
      <c r="H184" s="237" t="str">
        <f t="shared" si="121"/>
        <v/>
      </c>
      <c r="I184" s="237" t="str">
        <f t="shared" si="121"/>
        <v/>
      </c>
      <c r="J184" s="237" t="str">
        <f t="shared" si="121"/>
        <v/>
      </c>
      <c r="K184" s="237" t="str">
        <f t="shared" si="121"/>
        <v/>
      </c>
      <c r="L184" s="237" t="str">
        <f t="shared" si="121"/>
        <v/>
      </c>
      <c r="M184" s="237" t="str">
        <f t="shared" si="121"/>
        <v/>
      </c>
      <c r="N184" s="237" t="str">
        <f t="shared" si="121"/>
        <v/>
      </c>
      <c r="O184" s="237" t="str">
        <f t="shared" si="121"/>
        <v/>
      </c>
      <c r="P184" s="237" t="str">
        <f t="shared" si="121"/>
        <v/>
      </c>
      <c r="Q184" s="237" t="str">
        <f t="shared" si="121"/>
        <v/>
      </c>
      <c r="R184" s="237" t="str">
        <f t="shared" si="121"/>
        <v/>
      </c>
      <c r="S184" s="237" t="str">
        <f t="shared" si="121"/>
        <v/>
      </c>
      <c r="T184" s="237" t="str">
        <f t="shared" si="121"/>
        <v/>
      </c>
      <c r="U184" s="237" t="str">
        <f t="shared" si="121"/>
        <v/>
      </c>
      <c r="V184" s="237" t="str">
        <f t="shared" si="121"/>
        <v/>
      </c>
      <c r="W184" s="237" t="str">
        <f t="shared" si="121"/>
        <v/>
      </c>
      <c r="X184" s="237" t="str">
        <f t="shared" si="121"/>
        <v/>
      </c>
      <c r="Y184" s="237" t="str">
        <f t="shared" si="121"/>
        <v/>
      </c>
      <c r="Z184" s="237" t="str">
        <f t="shared" si="121"/>
        <v/>
      </c>
      <c r="AA184" s="237" t="str">
        <f t="shared" si="121"/>
        <v/>
      </c>
      <c r="AB184" s="237" t="str">
        <f t="shared" si="121"/>
        <v/>
      </c>
      <c r="AC184" s="237" t="str">
        <f t="shared" si="121"/>
        <v/>
      </c>
      <c r="AD184" s="237" t="str">
        <f t="shared" si="121"/>
        <v/>
      </c>
      <c r="AE184" s="237" t="str">
        <f t="shared" si="121"/>
        <v/>
      </c>
      <c r="AF184" s="237" t="str">
        <f t="shared" si="121"/>
        <v/>
      </c>
      <c r="AG184" s="237" t="str">
        <f t="shared" si="121"/>
        <v/>
      </c>
    </row>
    <row r="185" spans="1:40" s="241" customFormat="1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22">IF(E$181="","",SUM(E$181,E$184))</f>
        <v/>
      </c>
      <c r="F185" s="240" t="str">
        <f t="shared" si="122"/>
        <v/>
      </c>
      <c r="G185" s="240" t="str">
        <f t="shared" si="122"/>
        <v/>
      </c>
      <c r="H185" s="240" t="str">
        <f t="shared" si="122"/>
        <v/>
      </c>
      <c r="I185" s="240" t="str">
        <f t="shared" si="122"/>
        <v/>
      </c>
      <c r="J185" s="240" t="str">
        <f t="shared" si="122"/>
        <v/>
      </c>
      <c r="K185" s="240" t="str">
        <f t="shared" si="122"/>
        <v/>
      </c>
      <c r="L185" s="240" t="str">
        <f t="shared" si="122"/>
        <v/>
      </c>
      <c r="M185" s="240" t="str">
        <f t="shared" si="122"/>
        <v/>
      </c>
      <c r="N185" s="240" t="str">
        <f t="shared" si="122"/>
        <v/>
      </c>
      <c r="O185" s="240" t="str">
        <f t="shared" si="122"/>
        <v/>
      </c>
      <c r="P185" s="240" t="str">
        <f t="shared" si="122"/>
        <v/>
      </c>
      <c r="Q185" s="240" t="str">
        <f t="shared" si="122"/>
        <v/>
      </c>
      <c r="R185" s="240" t="str">
        <f t="shared" si="122"/>
        <v/>
      </c>
      <c r="S185" s="240" t="str">
        <f t="shared" si="122"/>
        <v/>
      </c>
      <c r="T185" s="240" t="str">
        <f t="shared" si="122"/>
        <v/>
      </c>
      <c r="U185" s="240" t="str">
        <f t="shared" si="122"/>
        <v/>
      </c>
      <c r="V185" s="240" t="str">
        <f t="shared" si="122"/>
        <v/>
      </c>
      <c r="W185" s="240" t="str">
        <f t="shared" si="122"/>
        <v/>
      </c>
      <c r="X185" s="240" t="str">
        <f t="shared" si="122"/>
        <v/>
      </c>
      <c r="Y185" s="240" t="str">
        <f t="shared" si="122"/>
        <v/>
      </c>
      <c r="Z185" s="240" t="str">
        <f t="shared" si="122"/>
        <v/>
      </c>
      <c r="AA185" s="240" t="str">
        <f t="shared" si="122"/>
        <v/>
      </c>
      <c r="AB185" s="240" t="str">
        <f t="shared" si="122"/>
        <v/>
      </c>
      <c r="AC185" s="240" t="str">
        <f t="shared" si="122"/>
        <v/>
      </c>
      <c r="AD185" s="240" t="str">
        <f t="shared" si="122"/>
        <v/>
      </c>
      <c r="AE185" s="240" t="str">
        <f t="shared" si="122"/>
        <v/>
      </c>
      <c r="AF185" s="240" t="str">
        <f t="shared" si="122"/>
        <v/>
      </c>
      <c r="AG185" s="240" t="str">
        <f t="shared" si="122"/>
        <v/>
      </c>
    </row>
    <row r="186" spans="1:40" s="241" customFormat="1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23">IF(E$179="","",SUM(E$179,E$182))</f>
        <v/>
      </c>
      <c r="F186" s="244" t="str">
        <f t="shared" si="123"/>
        <v/>
      </c>
      <c r="G186" s="244" t="str">
        <f t="shared" si="123"/>
        <v/>
      </c>
      <c r="H186" s="244" t="str">
        <f t="shared" si="123"/>
        <v/>
      </c>
      <c r="I186" s="244" t="str">
        <f t="shared" si="123"/>
        <v/>
      </c>
      <c r="J186" s="244" t="str">
        <f t="shared" si="123"/>
        <v/>
      </c>
      <c r="K186" s="244" t="str">
        <f t="shared" si="123"/>
        <v/>
      </c>
      <c r="L186" s="244" t="str">
        <f t="shared" si="123"/>
        <v/>
      </c>
      <c r="M186" s="244" t="str">
        <f t="shared" si="123"/>
        <v/>
      </c>
      <c r="N186" s="244" t="str">
        <f t="shared" si="123"/>
        <v/>
      </c>
      <c r="O186" s="244" t="str">
        <f t="shared" si="123"/>
        <v/>
      </c>
      <c r="P186" s="244" t="str">
        <f t="shared" si="123"/>
        <v/>
      </c>
      <c r="Q186" s="244" t="str">
        <f t="shared" si="123"/>
        <v/>
      </c>
      <c r="R186" s="244" t="str">
        <f t="shared" si="123"/>
        <v/>
      </c>
      <c r="S186" s="244" t="str">
        <f t="shared" si="123"/>
        <v/>
      </c>
      <c r="T186" s="244" t="str">
        <f t="shared" si="123"/>
        <v/>
      </c>
      <c r="U186" s="244" t="str">
        <f t="shared" si="123"/>
        <v/>
      </c>
      <c r="V186" s="244" t="str">
        <f t="shared" si="123"/>
        <v/>
      </c>
      <c r="W186" s="244" t="str">
        <f t="shared" si="123"/>
        <v/>
      </c>
      <c r="X186" s="244" t="str">
        <f t="shared" si="123"/>
        <v/>
      </c>
      <c r="Y186" s="244" t="str">
        <f t="shared" si="123"/>
        <v/>
      </c>
      <c r="Z186" s="244" t="str">
        <f t="shared" si="123"/>
        <v/>
      </c>
      <c r="AA186" s="244" t="str">
        <f t="shared" si="123"/>
        <v/>
      </c>
      <c r="AB186" s="244" t="str">
        <f t="shared" si="123"/>
        <v/>
      </c>
      <c r="AC186" s="244" t="str">
        <f t="shared" si="123"/>
        <v/>
      </c>
      <c r="AD186" s="244" t="str">
        <f t="shared" si="123"/>
        <v/>
      </c>
      <c r="AE186" s="244" t="str">
        <f t="shared" si="123"/>
        <v/>
      </c>
      <c r="AF186" s="244" t="str">
        <f t="shared" si="123"/>
        <v/>
      </c>
      <c r="AG186" s="244" t="str">
        <f t="shared" si="123"/>
        <v/>
      </c>
    </row>
    <row r="187" spans="1:40" s="70" customFormat="1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24">IF(G$83="","",SUM(G$135:G$154,G$156:G$175))</f>
        <v/>
      </c>
      <c r="E187" s="221" t="str">
        <f t="shared" si="124"/>
        <v/>
      </c>
      <c r="F187" s="221" t="str">
        <f t="shared" si="124"/>
        <v/>
      </c>
      <c r="G187" s="221" t="str">
        <f t="shared" si="124"/>
        <v/>
      </c>
      <c r="H187" s="221" t="str">
        <f t="shared" si="124"/>
        <v/>
      </c>
      <c r="I187" s="221" t="str">
        <f t="shared" si="124"/>
        <v/>
      </c>
      <c r="J187" s="221" t="str">
        <f t="shared" si="124"/>
        <v/>
      </c>
      <c r="K187" s="221" t="str">
        <f t="shared" si="124"/>
        <v/>
      </c>
      <c r="L187" s="221" t="str">
        <f t="shared" si="124"/>
        <v/>
      </c>
      <c r="M187" s="221" t="str">
        <f t="shared" si="124"/>
        <v/>
      </c>
      <c r="N187" s="221" t="str">
        <f t="shared" si="124"/>
        <v/>
      </c>
      <c r="O187" s="221" t="str">
        <f t="shared" si="124"/>
        <v/>
      </c>
      <c r="P187" s="221" t="str">
        <f t="shared" si="124"/>
        <v/>
      </c>
      <c r="Q187" s="221" t="str">
        <f t="shared" si="124"/>
        <v/>
      </c>
      <c r="R187" s="221" t="str">
        <f t="shared" si="124"/>
        <v/>
      </c>
      <c r="S187" s="221" t="str">
        <f t="shared" si="124"/>
        <v/>
      </c>
      <c r="T187" s="221" t="str">
        <f t="shared" si="124"/>
        <v/>
      </c>
      <c r="U187" s="221" t="str">
        <f t="shared" si="124"/>
        <v/>
      </c>
      <c r="V187" s="221" t="str">
        <f t="shared" si="124"/>
        <v/>
      </c>
      <c r="W187" s="221" t="str">
        <f t="shared" si="124"/>
        <v/>
      </c>
      <c r="X187" s="221" t="str">
        <f t="shared" si="124"/>
        <v/>
      </c>
      <c r="Y187" s="221" t="str">
        <f t="shared" si="124"/>
        <v/>
      </c>
      <c r="Z187" s="221" t="str">
        <f t="shared" si="124"/>
        <v/>
      </c>
      <c r="AA187" s="221" t="str">
        <f t="shared" si="124"/>
        <v/>
      </c>
      <c r="AB187" s="221" t="str">
        <f t="shared" si="124"/>
        <v/>
      </c>
      <c r="AC187" s="221" t="str">
        <f t="shared" si="124"/>
        <v/>
      </c>
      <c r="AD187" s="221" t="str">
        <f t="shared" si="124"/>
        <v/>
      </c>
      <c r="AE187" s="221" t="str">
        <f t="shared" si="124"/>
        <v/>
      </c>
      <c r="AF187" s="221" t="str">
        <f t="shared" si="124"/>
        <v/>
      </c>
      <c r="AG187" s="221" t="str">
        <f t="shared" si="124"/>
        <v/>
      </c>
    </row>
    <row r="188" spans="1:40" s="70" customFormat="1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25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25"/>
        <v/>
      </c>
      <c r="F188" s="224" t="str">
        <f t="shared" si="125"/>
        <v/>
      </c>
      <c r="G188" s="224" t="str">
        <f t="shared" si="125"/>
        <v/>
      </c>
      <c r="H188" s="224" t="str">
        <f t="shared" si="125"/>
        <v/>
      </c>
      <c r="I188" s="224" t="str">
        <f t="shared" si="125"/>
        <v/>
      </c>
      <c r="J188" s="224" t="str">
        <f t="shared" si="125"/>
        <v/>
      </c>
      <c r="K188" s="224" t="str">
        <f t="shared" si="125"/>
        <v/>
      </c>
      <c r="L188" s="224" t="str">
        <f t="shared" si="125"/>
        <v/>
      </c>
      <c r="M188" s="224" t="str">
        <f t="shared" si="125"/>
        <v/>
      </c>
      <c r="N188" s="224" t="str">
        <f t="shared" si="125"/>
        <v/>
      </c>
      <c r="O188" s="224" t="str">
        <f t="shared" si="125"/>
        <v/>
      </c>
      <c r="P188" s="224" t="str">
        <f t="shared" si="125"/>
        <v/>
      </c>
      <c r="Q188" s="224" t="str">
        <f t="shared" si="125"/>
        <v/>
      </c>
      <c r="R188" s="224" t="str">
        <f t="shared" si="125"/>
        <v/>
      </c>
      <c r="S188" s="224" t="str">
        <f t="shared" si="125"/>
        <v/>
      </c>
      <c r="T188" s="224" t="str">
        <f t="shared" si="125"/>
        <v/>
      </c>
      <c r="U188" s="224" t="str">
        <f t="shared" si="125"/>
        <v/>
      </c>
      <c r="V188" s="224" t="str">
        <f t="shared" si="125"/>
        <v/>
      </c>
      <c r="W188" s="224" t="str">
        <f t="shared" si="125"/>
        <v/>
      </c>
      <c r="X188" s="224" t="str">
        <f t="shared" si="125"/>
        <v/>
      </c>
      <c r="Y188" s="224" t="str">
        <f t="shared" si="125"/>
        <v/>
      </c>
      <c r="Z188" s="224" t="str">
        <f t="shared" si="125"/>
        <v/>
      </c>
      <c r="AA188" s="224" t="str">
        <f t="shared" si="125"/>
        <v/>
      </c>
      <c r="AB188" s="224" t="str">
        <f t="shared" si="125"/>
        <v/>
      </c>
      <c r="AC188" s="224" t="str">
        <f t="shared" si="125"/>
        <v/>
      </c>
      <c r="AD188" s="224" t="str">
        <f t="shared" si="125"/>
        <v/>
      </c>
      <c r="AE188" s="224" t="str">
        <f t="shared" si="125"/>
        <v/>
      </c>
      <c r="AF188" s="224" t="str">
        <f t="shared" si="125"/>
        <v/>
      </c>
      <c r="AG188" s="224" t="str">
        <f t="shared" si="125"/>
        <v/>
      </c>
    </row>
    <row r="189" spans="1:40" s="69" customFormat="1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26">IF(G$83="","",SUM(D$187,D$188))</f>
        <v/>
      </c>
      <c r="E189" s="227" t="str">
        <f t="shared" si="126"/>
        <v/>
      </c>
      <c r="F189" s="227" t="str">
        <f t="shared" si="126"/>
        <v/>
      </c>
      <c r="G189" s="227" t="str">
        <f t="shared" si="126"/>
        <v/>
      </c>
      <c r="H189" s="227" t="str">
        <f t="shared" si="126"/>
        <v/>
      </c>
      <c r="I189" s="227" t="str">
        <f t="shared" si="126"/>
        <v/>
      </c>
      <c r="J189" s="227" t="str">
        <f t="shared" si="126"/>
        <v/>
      </c>
      <c r="K189" s="227" t="str">
        <f t="shared" si="126"/>
        <v/>
      </c>
      <c r="L189" s="227" t="str">
        <f t="shared" si="126"/>
        <v/>
      </c>
      <c r="M189" s="227" t="str">
        <f t="shared" si="126"/>
        <v/>
      </c>
      <c r="N189" s="227" t="str">
        <f t="shared" si="126"/>
        <v/>
      </c>
      <c r="O189" s="227" t="str">
        <f t="shared" si="126"/>
        <v/>
      </c>
      <c r="P189" s="227" t="str">
        <f t="shared" si="126"/>
        <v/>
      </c>
      <c r="Q189" s="227" t="str">
        <f t="shared" si="126"/>
        <v/>
      </c>
      <c r="R189" s="227" t="str">
        <f t="shared" si="126"/>
        <v/>
      </c>
      <c r="S189" s="227" t="str">
        <f t="shared" si="126"/>
        <v/>
      </c>
      <c r="T189" s="227" t="str">
        <f t="shared" si="126"/>
        <v/>
      </c>
      <c r="U189" s="227" t="str">
        <f t="shared" si="126"/>
        <v/>
      </c>
      <c r="V189" s="227" t="str">
        <f t="shared" si="126"/>
        <v/>
      </c>
      <c r="W189" s="227" t="str">
        <f t="shared" si="126"/>
        <v/>
      </c>
      <c r="X189" s="227" t="str">
        <f t="shared" si="126"/>
        <v/>
      </c>
      <c r="Y189" s="227" t="str">
        <f t="shared" si="126"/>
        <v/>
      </c>
      <c r="Z189" s="227" t="str">
        <f t="shared" si="126"/>
        <v/>
      </c>
      <c r="AA189" s="227" t="str">
        <f t="shared" si="126"/>
        <v/>
      </c>
      <c r="AB189" s="227" t="str">
        <f t="shared" si="126"/>
        <v/>
      </c>
      <c r="AC189" s="227" t="str">
        <f t="shared" si="126"/>
        <v/>
      </c>
      <c r="AD189" s="227" t="str">
        <f t="shared" si="126"/>
        <v/>
      </c>
      <c r="AE189" s="227" t="str">
        <f t="shared" si="126"/>
        <v/>
      </c>
      <c r="AF189" s="227" t="str">
        <f t="shared" si="126"/>
        <v/>
      </c>
      <c r="AG189" s="227" t="str">
        <f t="shared" si="126"/>
        <v/>
      </c>
    </row>
    <row r="190" spans="1:40" s="70" customFormat="1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27">IF(G$83="","",G$130)</f>
        <v/>
      </c>
      <c r="E190" s="224" t="str">
        <f t="shared" si="127"/>
        <v/>
      </c>
      <c r="F190" s="224" t="str">
        <f t="shared" si="127"/>
        <v/>
      </c>
      <c r="G190" s="224" t="str">
        <f t="shared" si="127"/>
        <v/>
      </c>
      <c r="H190" s="224" t="str">
        <f t="shared" si="127"/>
        <v/>
      </c>
      <c r="I190" s="224" t="str">
        <f t="shared" si="127"/>
        <v/>
      </c>
      <c r="J190" s="224" t="str">
        <f t="shared" si="127"/>
        <v/>
      </c>
      <c r="K190" s="224" t="str">
        <f t="shared" si="127"/>
        <v/>
      </c>
      <c r="L190" s="224" t="str">
        <f t="shared" si="127"/>
        <v/>
      </c>
      <c r="M190" s="224" t="str">
        <f t="shared" si="127"/>
        <v/>
      </c>
      <c r="N190" s="224" t="str">
        <f t="shared" si="127"/>
        <v/>
      </c>
      <c r="O190" s="224" t="str">
        <f t="shared" si="127"/>
        <v/>
      </c>
      <c r="P190" s="224" t="str">
        <f t="shared" si="127"/>
        <v/>
      </c>
      <c r="Q190" s="224" t="str">
        <f t="shared" si="127"/>
        <v/>
      </c>
      <c r="R190" s="224" t="str">
        <f t="shared" si="127"/>
        <v/>
      </c>
      <c r="S190" s="224" t="str">
        <f t="shared" si="127"/>
        <v/>
      </c>
      <c r="T190" s="224" t="str">
        <f t="shared" si="127"/>
        <v/>
      </c>
      <c r="U190" s="224" t="str">
        <f t="shared" si="127"/>
        <v/>
      </c>
      <c r="V190" s="224" t="str">
        <f t="shared" si="127"/>
        <v/>
      </c>
      <c r="W190" s="224" t="str">
        <f t="shared" si="127"/>
        <v/>
      </c>
      <c r="X190" s="224" t="str">
        <f t="shared" si="127"/>
        <v/>
      </c>
      <c r="Y190" s="224" t="str">
        <f t="shared" si="127"/>
        <v/>
      </c>
      <c r="Z190" s="224" t="str">
        <f t="shared" si="127"/>
        <v/>
      </c>
      <c r="AA190" s="224" t="str">
        <f t="shared" si="127"/>
        <v/>
      </c>
      <c r="AB190" s="224" t="str">
        <f t="shared" si="127"/>
        <v/>
      </c>
      <c r="AC190" s="224" t="str">
        <f t="shared" si="127"/>
        <v/>
      </c>
      <c r="AD190" s="224" t="str">
        <f t="shared" si="127"/>
        <v/>
      </c>
      <c r="AE190" s="224" t="str">
        <f t="shared" si="127"/>
        <v/>
      </c>
      <c r="AF190" s="224" t="str">
        <f t="shared" si="127"/>
        <v/>
      </c>
      <c r="AG190" s="224" t="str">
        <f t="shared" si="127"/>
        <v/>
      </c>
    </row>
    <row r="191" spans="1:40" s="251" customFormat="1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28">IF(G$83="","",SUM(D$181,D$184,D$189,D$190))</f>
        <v/>
      </c>
      <c r="E191" s="250" t="str">
        <f t="shared" si="128"/>
        <v/>
      </c>
      <c r="F191" s="250" t="str">
        <f t="shared" si="128"/>
        <v/>
      </c>
      <c r="G191" s="250" t="str">
        <f t="shared" si="128"/>
        <v/>
      </c>
      <c r="H191" s="250" t="str">
        <f t="shared" si="128"/>
        <v/>
      </c>
      <c r="I191" s="250" t="str">
        <f t="shared" si="128"/>
        <v/>
      </c>
      <c r="J191" s="250" t="str">
        <f t="shared" si="128"/>
        <v/>
      </c>
      <c r="K191" s="250" t="str">
        <f t="shared" si="128"/>
        <v/>
      </c>
      <c r="L191" s="250" t="str">
        <f t="shared" si="128"/>
        <v/>
      </c>
      <c r="M191" s="250" t="str">
        <f t="shared" si="128"/>
        <v/>
      </c>
      <c r="N191" s="250" t="str">
        <f t="shared" si="128"/>
        <v/>
      </c>
      <c r="O191" s="250" t="str">
        <f t="shared" si="128"/>
        <v/>
      </c>
      <c r="P191" s="250" t="str">
        <f t="shared" si="128"/>
        <v/>
      </c>
      <c r="Q191" s="250" t="str">
        <f t="shared" si="128"/>
        <v/>
      </c>
      <c r="R191" s="250" t="str">
        <f t="shared" si="128"/>
        <v/>
      </c>
      <c r="S191" s="250" t="str">
        <f t="shared" si="128"/>
        <v/>
      </c>
      <c r="T191" s="250" t="str">
        <f t="shared" si="128"/>
        <v/>
      </c>
      <c r="U191" s="250" t="str">
        <f t="shared" si="128"/>
        <v/>
      </c>
      <c r="V191" s="250" t="str">
        <f t="shared" si="128"/>
        <v/>
      </c>
      <c r="W191" s="250" t="str">
        <f t="shared" si="128"/>
        <v/>
      </c>
      <c r="X191" s="250" t="str">
        <f t="shared" si="128"/>
        <v/>
      </c>
      <c r="Y191" s="250" t="str">
        <f t="shared" si="128"/>
        <v/>
      </c>
      <c r="Z191" s="250" t="str">
        <f t="shared" si="128"/>
        <v/>
      </c>
      <c r="AA191" s="250" t="str">
        <f t="shared" si="128"/>
        <v/>
      </c>
      <c r="AB191" s="250" t="str">
        <f t="shared" si="128"/>
        <v/>
      </c>
      <c r="AC191" s="250" t="str">
        <f t="shared" si="128"/>
        <v/>
      </c>
      <c r="AD191" s="250" t="str">
        <f t="shared" si="128"/>
        <v/>
      </c>
      <c r="AE191" s="250" t="str">
        <f t="shared" si="128"/>
        <v/>
      </c>
      <c r="AF191" s="250" t="str">
        <f t="shared" si="128"/>
        <v/>
      </c>
      <c r="AG191" s="250" t="str">
        <f t="shared" si="128"/>
        <v/>
      </c>
    </row>
    <row r="192" spans="1:40" s="251" customFormat="1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29">IF(G$83="","",SUM(D$179,D$182,D$187,D$190))</f>
        <v/>
      </c>
      <c r="E192" s="254" t="str">
        <f t="shared" si="129"/>
        <v/>
      </c>
      <c r="F192" s="254" t="str">
        <f t="shared" si="129"/>
        <v/>
      </c>
      <c r="G192" s="254" t="str">
        <f t="shared" si="129"/>
        <v/>
      </c>
      <c r="H192" s="254" t="str">
        <f t="shared" si="129"/>
        <v/>
      </c>
      <c r="I192" s="254" t="str">
        <f t="shared" si="129"/>
        <v/>
      </c>
      <c r="J192" s="254" t="str">
        <f t="shared" si="129"/>
        <v/>
      </c>
      <c r="K192" s="254" t="str">
        <f t="shared" si="129"/>
        <v/>
      </c>
      <c r="L192" s="254" t="str">
        <f t="shared" si="129"/>
        <v/>
      </c>
      <c r="M192" s="254" t="str">
        <f t="shared" si="129"/>
        <v/>
      </c>
      <c r="N192" s="254" t="str">
        <f t="shared" si="129"/>
        <v/>
      </c>
      <c r="O192" s="254" t="str">
        <f t="shared" si="129"/>
        <v/>
      </c>
      <c r="P192" s="254" t="str">
        <f t="shared" si="129"/>
        <v/>
      </c>
      <c r="Q192" s="254" t="str">
        <f t="shared" si="129"/>
        <v/>
      </c>
      <c r="R192" s="254" t="str">
        <f t="shared" si="129"/>
        <v/>
      </c>
      <c r="S192" s="254" t="str">
        <f t="shared" si="129"/>
        <v/>
      </c>
      <c r="T192" s="254" t="str">
        <f t="shared" si="129"/>
        <v/>
      </c>
      <c r="U192" s="254" t="str">
        <f t="shared" si="129"/>
        <v/>
      </c>
      <c r="V192" s="254" t="str">
        <f t="shared" si="129"/>
        <v/>
      </c>
      <c r="W192" s="254" t="str">
        <f t="shared" si="129"/>
        <v/>
      </c>
      <c r="X192" s="254" t="str">
        <f t="shared" si="129"/>
        <v/>
      </c>
      <c r="Y192" s="254" t="str">
        <f t="shared" si="129"/>
        <v/>
      </c>
      <c r="Z192" s="254" t="str">
        <f t="shared" si="129"/>
        <v/>
      </c>
      <c r="AA192" s="254" t="str">
        <f t="shared" si="129"/>
        <v/>
      </c>
      <c r="AB192" s="254" t="str">
        <f t="shared" si="129"/>
        <v/>
      </c>
      <c r="AC192" s="254" t="str">
        <f t="shared" si="129"/>
        <v/>
      </c>
      <c r="AD192" s="254" t="str">
        <f t="shared" si="129"/>
        <v/>
      </c>
      <c r="AE192" s="254" t="str">
        <f t="shared" si="129"/>
        <v/>
      </c>
      <c r="AF192" s="254" t="str">
        <f t="shared" si="129"/>
        <v/>
      </c>
      <c r="AG192" s="254" t="str">
        <f t="shared" si="129"/>
        <v/>
      </c>
    </row>
    <row r="193" spans="1:33" s="75" customFormat="1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30">IF(G$83="","",SUM(D$180,D$183,D$188))</f>
        <v/>
      </c>
      <c r="E193" s="394" t="str">
        <f t="shared" si="130"/>
        <v/>
      </c>
      <c r="F193" s="394" t="str">
        <f t="shared" si="130"/>
        <v/>
      </c>
      <c r="G193" s="394" t="str">
        <f t="shared" si="130"/>
        <v/>
      </c>
      <c r="H193" s="394" t="str">
        <f t="shared" si="130"/>
        <v/>
      </c>
      <c r="I193" s="394" t="str">
        <f t="shared" si="130"/>
        <v/>
      </c>
      <c r="J193" s="394" t="str">
        <f t="shared" si="130"/>
        <v/>
      </c>
      <c r="K193" s="394" t="str">
        <f t="shared" si="130"/>
        <v/>
      </c>
      <c r="L193" s="394" t="str">
        <f t="shared" si="130"/>
        <v/>
      </c>
      <c r="M193" s="394" t="str">
        <f t="shared" si="130"/>
        <v/>
      </c>
      <c r="N193" s="394" t="str">
        <f t="shared" si="130"/>
        <v/>
      </c>
      <c r="O193" s="394" t="str">
        <f t="shared" si="130"/>
        <v/>
      </c>
      <c r="P193" s="394" t="str">
        <f t="shared" si="130"/>
        <v/>
      </c>
      <c r="Q193" s="394" t="str">
        <f t="shared" si="130"/>
        <v/>
      </c>
      <c r="R193" s="394" t="str">
        <f t="shared" si="130"/>
        <v/>
      </c>
      <c r="S193" s="394" t="str">
        <f t="shared" si="130"/>
        <v/>
      </c>
      <c r="T193" s="394" t="str">
        <f t="shared" si="130"/>
        <v/>
      </c>
      <c r="U193" s="394" t="str">
        <f t="shared" si="130"/>
        <v/>
      </c>
      <c r="V193" s="394" t="str">
        <f t="shared" si="130"/>
        <v/>
      </c>
      <c r="W193" s="394" t="str">
        <f t="shared" si="130"/>
        <v/>
      </c>
      <c r="X193" s="394" t="str">
        <f t="shared" si="130"/>
        <v/>
      </c>
      <c r="Y193" s="394" t="str">
        <f t="shared" si="130"/>
        <v/>
      </c>
      <c r="Z193" s="394" t="str">
        <f t="shared" si="130"/>
        <v/>
      </c>
      <c r="AA193" s="394" t="str">
        <f t="shared" si="130"/>
        <v/>
      </c>
      <c r="AB193" s="394" t="str">
        <f t="shared" si="130"/>
        <v/>
      </c>
      <c r="AC193" s="394" t="str">
        <f t="shared" si="130"/>
        <v/>
      </c>
      <c r="AD193" s="394" t="str">
        <f t="shared" si="130"/>
        <v/>
      </c>
      <c r="AE193" s="394" t="str">
        <f t="shared" si="130"/>
        <v/>
      </c>
      <c r="AF193" s="394" t="str">
        <f t="shared" si="130"/>
        <v/>
      </c>
      <c r="AG193" s="394" t="str">
        <f t="shared" si="130"/>
        <v/>
      </c>
    </row>
    <row r="194" spans="1:33" s="361" customFormat="1" ht="19.5" customHeight="1">
      <c r="A194" s="360"/>
      <c r="B194" s="361" t="s">
        <v>121</v>
      </c>
    </row>
    <row r="195" spans="1:33" s="3" customFormat="1">
      <c r="A195" s="672" t="s">
        <v>10</v>
      </c>
      <c r="B195" s="674" t="s">
        <v>204</v>
      </c>
      <c r="C195" s="676" t="s">
        <v>58</v>
      </c>
      <c r="D195" s="385" t="str">
        <f t="shared" ref="D195:AG195" si="131">IF(G$83="","",G$83)</f>
        <v/>
      </c>
      <c r="E195" s="385" t="str">
        <f t="shared" si="131"/>
        <v/>
      </c>
      <c r="F195" s="385" t="str">
        <f t="shared" si="131"/>
        <v/>
      </c>
      <c r="G195" s="385" t="str">
        <f t="shared" si="131"/>
        <v/>
      </c>
      <c r="H195" s="385" t="str">
        <f t="shared" si="131"/>
        <v/>
      </c>
      <c r="I195" s="385" t="str">
        <f t="shared" si="131"/>
        <v/>
      </c>
      <c r="J195" s="385" t="str">
        <f t="shared" si="131"/>
        <v/>
      </c>
      <c r="K195" s="385" t="str">
        <f t="shared" si="131"/>
        <v/>
      </c>
      <c r="L195" s="385" t="str">
        <f t="shared" si="131"/>
        <v/>
      </c>
      <c r="M195" s="385" t="str">
        <f t="shared" si="131"/>
        <v/>
      </c>
      <c r="N195" s="385" t="str">
        <f t="shared" si="131"/>
        <v/>
      </c>
      <c r="O195" s="385" t="str">
        <f t="shared" si="131"/>
        <v/>
      </c>
      <c r="P195" s="385" t="str">
        <f t="shared" si="131"/>
        <v/>
      </c>
      <c r="Q195" s="385" t="str">
        <f t="shared" si="131"/>
        <v/>
      </c>
      <c r="R195" s="385" t="str">
        <f t="shared" si="131"/>
        <v/>
      </c>
      <c r="S195" s="385" t="str">
        <f t="shared" si="131"/>
        <v/>
      </c>
      <c r="T195" s="385" t="str">
        <f t="shared" si="131"/>
        <v/>
      </c>
      <c r="U195" s="385" t="str">
        <f t="shared" si="131"/>
        <v/>
      </c>
      <c r="V195" s="385" t="str">
        <f t="shared" si="131"/>
        <v/>
      </c>
      <c r="W195" s="385" t="str">
        <f t="shared" si="131"/>
        <v/>
      </c>
      <c r="X195" s="385" t="str">
        <f t="shared" si="131"/>
        <v/>
      </c>
      <c r="Y195" s="385" t="str">
        <f t="shared" si="131"/>
        <v/>
      </c>
      <c r="Z195" s="385" t="str">
        <f t="shared" si="131"/>
        <v/>
      </c>
      <c r="AA195" s="385" t="str">
        <f t="shared" si="131"/>
        <v/>
      </c>
      <c r="AB195" s="385" t="str">
        <f t="shared" si="131"/>
        <v/>
      </c>
      <c r="AC195" s="385" t="str">
        <f t="shared" si="131"/>
        <v/>
      </c>
      <c r="AD195" s="385" t="str">
        <f t="shared" si="131"/>
        <v/>
      </c>
      <c r="AE195" s="385" t="str">
        <f t="shared" si="131"/>
        <v/>
      </c>
      <c r="AF195" s="385" t="str">
        <f t="shared" si="131"/>
        <v/>
      </c>
      <c r="AG195" s="385" t="str">
        <f t="shared" si="131"/>
        <v/>
      </c>
    </row>
    <row r="196" spans="1:33" s="3" customFormat="1">
      <c r="A196" s="673"/>
      <c r="B196" s="675"/>
      <c r="C196" s="677"/>
      <c r="D196" s="33" t="str">
        <f t="shared" ref="D196:AG196" si="132">IF(G$84="","",G$84)</f>
        <v/>
      </c>
      <c r="E196" s="33" t="str">
        <f t="shared" si="132"/>
        <v/>
      </c>
      <c r="F196" s="33" t="str">
        <f t="shared" si="132"/>
        <v/>
      </c>
      <c r="G196" s="33" t="str">
        <f t="shared" si="132"/>
        <v/>
      </c>
      <c r="H196" s="33" t="str">
        <f t="shared" si="132"/>
        <v/>
      </c>
      <c r="I196" s="33" t="str">
        <f t="shared" si="132"/>
        <v/>
      </c>
      <c r="J196" s="33" t="str">
        <f t="shared" si="132"/>
        <v/>
      </c>
      <c r="K196" s="33" t="str">
        <f t="shared" si="132"/>
        <v/>
      </c>
      <c r="L196" s="33" t="str">
        <f t="shared" si="132"/>
        <v/>
      </c>
      <c r="M196" s="33" t="str">
        <f t="shared" si="132"/>
        <v/>
      </c>
      <c r="N196" s="33" t="str">
        <f t="shared" si="132"/>
        <v/>
      </c>
      <c r="O196" s="33" t="str">
        <f t="shared" si="132"/>
        <v/>
      </c>
      <c r="P196" s="33" t="str">
        <f t="shared" si="132"/>
        <v/>
      </c>
      <c r="Q196" s="33" t="str">
        <f t="shared" si="132"/>
        <v/>
      </c>
      <c r="R196" s="33" t="str">
        <f t="shared" si="132"/>
        <v/>
      </c>
      <c r="S196" s="33" t="str">
        <f t="shared" si="132"/>
        <v/>
      </c>
      <c r="T196" s="33" t="str">
        <f t="shared" si="132"/>
        <v/>
      </c>
      <c r="U196" s="33" t="str">
        <f t="shared" si="132"/>
        <v/>
      </c>
      <c r="V196" s="33" t="str">
        <f t="shared" si="132"/>
        <v/>
      </c>
      <c r="W196" s="33" t="str">
        <f t="shared" si="132"/>
        <v/>
      </c>
      <c r="X196" s="33" t="str">
        <f t="shared" si="132"/>
        <v/>
      </c>
      <c r="Y196" s="33" t="str">
        <f t="shared" si="132"/>
        <v/>
      </c>
      <c r="Z196" s="33" t="str">
        <f t="shared" si="132"/>
        <v/>
      </c>
      <c r="AA196" s="33" t="str">
        <f t="shared" si="132"/>
        <v/>
      </c>
      <c r="AB196" s="33" t="str">
        <f t="shared" si="132"/>
        <v/>
      </c>
      <c r="AC196" s="33" t="str">
        <f t="shared" si="132"/>
        <v/>
      </c>
      <c r="AD196" s="33" t="str">
        <f t="shared" si="132"/>
        <v/>
      </c>
      <c r="AE196" s="33" t="str">
        <f t="shared" si="132"/>
        <v/>
      </c>
      <c r="AF196" s="33" t="str">
        <f t="shared" si="132"/>
        <v/>
      </c>
      <c r="AG196" s="33" t="str">
        <f t="shared" si="132"/>
        <v/>
      </c>
    </row>
    <row r="197" spans="1:33" s="70" customFormat="1">
      <c r="A197" s="80">
        <v>1</v>
      </c>
      <c r="B197" s="10" t="s">
        <v>568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>
      <c r="A198" s="84">
        <v>2</v>
      </c>
      <c r="B198" s="24" t="s">
        <v>569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>
      <c r="A199" s="84">
        <v>3</v>
      </c>
      <c r="B199" s="24" t="s">
        <v>570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>
      <c r="A200" s="371" t="s">
        <v>131</v>
      </c>
      <c r="B200" s="372" t="s">
        <v>132</v>
      </c>
    </row>
    <row r="201" spans="1:33" s="396" customFormat="1" ht="19.5" customHeight="1">
      <c r="A201" s="395" t="s">
        <v>22</v>
      </c>
      <c r="B201" s="396" t="s">
        <v>96</v>
      </c>
    </row>
    <row r="202" spans="1:33" s="8" customFormat="1">
      <c r="A202" s="672" t="s">
        <v>10</v>
      </c>
      <c r="B202" s="674" t="s">
        <v>205</v>
      </c>
      <c r="C202" s="676" t="s">
        <v>0</v>
      </c>
      <c r="D202" s="385" t="str">
        <f t="shared" ref="D202:AG202" si="133">IF(G$83="","",G$83)</f>
        <v/>
      </c>
      <c r="E202" s="385" t="str">
        <f t="shared" si="133"/>
        <v/>
      </c>
      <c r="F202" s="385" t="str">
        <f t="shared" si="133"/>
        <v/>
      </c>
      <c r="G202" s="385" t="str">
        <f t="shared" si="133"/>
        <v/>
      </c>
      <c r="H202" s="385" t="str">
        <f t="shared" si="133"/>
        <v/>
      </c>
      <c r="I202" s="385" t="str">
        <f t="shared" si="133"/>
        <v/>
      </c>
      <c r="J202" s="385" t="str">
        <f t="shared" si="133"/>
        <v/>
      </c>
      <c r="K202" s="385" t="str">
        <f t="shared" si="133"/>
        <v/>
      </c>
      <c r="L202" s="385" t="str">
        <f t="shared" si="133"/>
        <v/>
      </c>
      <c r="M202" s="385" t="str">
        <f t="shared" si="133"/>
        <v/>
      </c>
      <c r="N202" s="385" t="str">
        <f t="shared" si="133"/>
        <v/>
      </c>
      <c r="O202" s="385" t="str">
        <f t="shared" si="133"/>
        <v/>
      </c>
      <c r="P202" s="385" t="str">
        <f t="shared" si="133"/>
        <v/>
      </c>
      <c r="Q202" s="385" t="str">
        <f t="shared" si="133"/>
        <v/>
      </c>
      <c r="R202" s="385" t="str">
        <f t="shared" si="133"/>
        <v/>
      </c>
      <c r="S202" s="385" t="str">
        <f t="shared" si="133"/>
        <v/>
      </c>
      <c r="T202" s="385" t="str">
        <f t="shared" si="133"/>
        <v/>
      </c>
      <c r="U202" s="385" t="str">
        <f t="shared" si="133"/>
        <v/>
      </c>
      <c r="V202" s="385" t="str">
        <f t="shared" si="133"/>
        <v/>
      </c>
      <c r="W202" s="385" t="str">
        <f t="shared" si="133"/>
        <v/>
      </c>
      <c r="X202" s="385" t="str">
        <f t="shared" si="133"/>
        <v/>
      </c>
      <c r="Y202" s="385" t="str">
        <f t="shared" si="133"/>
        <v/>
      </c>
      <c r="Z202" s="385" t="str">
        <f t="shared" si="133"/>
        <v/>
      </c>
      <c r="AA202" s="385" t="str">
        <f t="shared" si="133"/>
        <v/>
      </c>
      <c r="AB202" s="385" t="str">
        <f t="shared" si="133"/>
        <v/>
      </c>
      <c r="AC202" s="385" t="str">
        <f t="shared" si="133"/>
        <v/>
      </c>
      <c r="AD202" s="385" t="str">
        <f t="shared" si="133"/>
        <v/>
      </c>
      <c r="AE202" s="385" t="str">
        <f t="shared" si="133"/>
        <v/>
      </c>
      <c r="AF202" s="385" t="str">
        <f t="shared" si="133"/>
        <v/>
      </c>
      <c r="AG202" s="385" t="str">
        <f t="shared" si="133"/>
        <v/>
      </c>
    </row>
    <row r="203" spans="1:33" s="8" customFormat="1">
      <c r="A203" s="673"/>
      <c r="B203" s="675"/>
      <c r="C203" s="677"/>
      <c r="D203" s="33" t="str">
        <f t="shared" ref="D203:AG203" si="134">IF(G$84="","",G$84)</f>
        <v/>
      </c>
      <c r="E203" s="33" t="str">
        <f t="shared" si="134"/>
        <v/>
      </c>
      <c r="F203" s="33" t="str">
        <f t="shared" si="134"/>
        <v/>
      </c>
      <c r="G203" s="33" t="str">
        <f t="shared" si="134"/>
        <v/>
      </c>
      <c r="H203" s="33" t="str">
        <f t="shared" si="134"/>
        <v/>
      </c>
      <c r="I203" s="33" t="str">
        <f t="shared" si="134"/>
        <v/>
      </c>
      <c r="J203" s="33" t="str">
        <f t="shared" si="134"/>
        <v/>
      </c>
      <c r="K203" s="33" t="str">
        <f t="shared" si="134"/>
        <v/>
      </c>
      <c r="L203" s="33" t="str">
        <f t="shared" si="134"/>
        <v/>
      </c>
      <c r="M203" s="33" t="str">
        <f t="shared" si="134"/>
        <v/>
      </c>
      <c r="N203" s="33" t="str">
        <f t="shared" si="134"/>
        <v/>
      </c>
      <c r="O203" s="33" t="str">
        <f t="shared" si="134"/>
        <v/>
      </c>
      <c r="P203" s="33" t="str">
        <f t="shared" si="134"/>
        <v/>
      </c>
      <c r="Q203" s="33" t="str">
        <f t="shared" si="134"/>
        <v/>
      </c>
      <c r="R203" s="33" t="str">
        <f t="shared" si="134"/>
        <v/>
      </c>
      <c r="S203" s="33" t="str">
        <f t="shared" si="134"/>
        <v/>
      </c>
      <c r="T203" s="33" t="str">
        <f t="shared" si="134"/>
        <v/>
      </c>
      <c r="U203" s="33" t="str">
        <f t="shared" si="134"/>
        <v/>
      </c>
      <c r="V203" s="33" t="str">
        <f t="shared" si="134"/>
        <v/>
      </c>
      <c r="W203" s="33" t="str">
        <f t="shared" si="134"/>
        <v/>
      </c>
      <c r="X203" s="33" t="str">
        <f t="shared" si="134"/>
        <v/>
      </c>
      <c r="Y203" s="33" t="str">
        <f t="shared" si="134"/>
        <v/>
      </c>
      <c r="Z203" s="33" t="str">
        <f t="shared" si="134"/>
        <v/>
      </c>
      <c r="AA203" s="33" t="str">
        <f t="shared" si="134"/>
        <v/>
      </c>
      <c r="AB203" s="33" t="str">
        <f t="shared" si="134"/>
        <v/>
      </c>
      <c r="AC203" s="33" t="str">
        <f t="shared" si="134"/>
        <v/>
      </c>
      <c r="AD203" s="33" t="str">
        <f t="shared" si="134"/>
        <v/>
      </c>
      <c r="AE203" s="33" t="str">
        <f t="shared" si="134"/>
        <v/>
      </c>
      <c r="AF203" s="33" t="str">
        <f t="shared" si="134"/>
        <v/>
      </c>
      <c r="AG203" s="33" t="str">
        <f t="shared" si="134"/>
        <v/>
      </c>
    </row>
    <row r="204" spans="1:33" s="69" customFormat="1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>
      <c r="A213" s="119" t="s">
        <v>175</v>
      </c>
      <c r="B213" s="262" t="s">
        <v>176</v>
      </c>
      <c r="C213" s="120" t="s">
        <v>1</v>
      </c>
      <c r="D213" s="74" t="str">
        <f t="shared" ref="D213:AG213" si="135">IF(G$83="","",IF($D$18="Tak",SUM(D$212),IF($D$18="Nie",0,IF($D$18="Częściowo",SUM(D$212)*SUM($D$19),""))))</f>
        <v/>
      </c>
      <c r="E213" s="74" t="str">
        <f t="shared" si="135"/>
        <v/>
      </c>
      <c r="F213" s="74" t="str">
        <f t="shared" si="135"/>
        <v/>
      </c>
      <c r="G213" s="74" t="str">
        <f t="shared" si="135"/>
        <v/>
      </c>
      <c r="H213" s="74" t="str">
        <f t="shared" si="135"/>
        <v/>
      </c>
      <c r="I213" s="74" t="str">
        <f t="shared" si="135"/>
        <v/>
      </c>
      <c r="J213" s="74" t="str">
        <f t="shared" si="135"/>
        <v/>
      </c>
      <c r="K213" s="74" t="str">
        <f t="shared" si="135"/>
        <v/>
      </c>
      <c r="L213" s="74" t="str">
        <f t="shared" si="135"/>
        <v/>
      </c>
      <c r="M213" s="74" t="str">
        <f t="shared" si="135"/>
        <v/>
      </c>
      <c r="N213" s="74" t="str">
        <f t="shared" si="135"/>
        <v/>
      </c>
      <c r="O213" s="74" t="str">
        <f t="shared" si="135"/>
        <v/>
      </c>
      <c r="P213" s="74" t="str">
        <f t="shared" si="135"/>
        <v/>
      </c>
      <c r="Q213" s="74" t="str">
        <f t="shared" si="135"/>
        <v/>
      </c>
      <c r="R213" s="74" t="str">
        <f t="shared" si="135"/>
        <v/>
      </c>
      <c r="S213" s="74" t="str">
        <f t="shared" si="135"/>
        <v/>
      </c>
      <c r="T213" s="74" t="str">
        <f t="shared" si="135"/>
        <v/>
      </c>
      <c r="U213" s="74" t="str">
        <f t="shared" si="135"/>
        <v/>
      </c>
      <c r="V213" s="74" t="str">
        <f t="shared" si="135"/>
        <v/>
      </c>
      <c r="W213" s="74" t="str">
        <f t="shared" si="135"/>
        <v/>
      </c>
      <c r="X213" s="74" t="str">
        <f t="shared" si="135"/>
        <v/>
      </c>
      <c r="Y213" s="74" t="str">
        <f t="shared" si="135"/>
        <v/>
      </c>
      <c r="Z213" s="74" t="str">
        <f t="shared" si="135"/>
        <v/>
      </c>
      <c r="AA213" s="74" t="str">
        <f t="shared" si="135"/>
        <v/>
      </c>
      <c r="AB213" s="74" t="str">
        <f t="shared" si="135"/>
        <v/>
      </c>
      <c r="AC213" s="74" t="str">
        <f t="shared" si="135"/>
        <v/>
      </c>
      <c r="AD213" s="74" t="str">
        <f t="shared" si="135"/>
        <v/>
      </c>
      <c r="AE213" s="74" t="str">
        <f t="shared" si="135"/>
        <v/>
      </c>
      <c r="AF213" s="74" t="str">
        <f t="shared" si="135"/>
        <v/>
      </c>
      <c r="AG213" s="74" t="str">
        <f t="shared" si="135"/>
        <v/>
      </c>
    </row>
    <row r="214" spans="1:33" s="75" customFormat="1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36">IF(H$83="","",SUM(E$208,E$209)*E$54)</f>
        <v/>
      </c>
      <c r="F214" s="131" t="str">
        <f t="shared" si="136"/>
        <v/>
      </c>
      <c r="G214" s="131" t="str">
        <f t="shared" si="136"/>
        <v/>
      </c>
      <c r="H214" s="131" t="str">
        <f t="shared" si="136"/>
        <v/>
      </c>
      <c r="I214" s="131" t="str">
        <f t="shared" si="136"/>
        <v/>
      </c>
      <c r="J214" s="131" t="str">
        <f t="shared" si="136"/>
        <v/>
      </c>
      <c r="K214" s="131" t="str">
        <f t="shared" si="136"/>
        <v/>
      </c>
      <c r="L214" s="131" t="str">
        <f t="shared" si="136"/>
        <v/>
      </c>
      <c r="M214" s="131" t="str">
        <f t="shared" si="136"/>
        <v/>
      </c>
      <c r="N214" s="131" t="str">
        <f t="shared" si="136"/>
        <v/>
      </c>
      <c r="O214" s="131" t="str">
        <f t="shared" si="136"/>
        <v/>
      </c>
      <c r="P214" s="131" t="str">
        <f t="shared" si="136"/>
        <v/>
      </c>
      <c r="Q214" s="131" t="str">
        <f t="shared" si="136"/>
        <v/>
      </c>
      <c r="R214" s="131" t="str">
        <f t="shared" si="136"/>
        <v/>
      </c>
      <c r="S214" s="131" t="str">
        <f t="shared" si="136"/>
        <v/>
      </c>
      <c r="T214" s="131" t="str">
        <f t="shared" si="136"/>
        <v/>
      </c>
      <c r="U214" s="131" t="str">
        <f t="shared" si="136"/>
        <v/>
      </c>
      <c r="V214" s="131" t="str">
        <f t="shared" si="136"/>
        <v/>
      </c>
      <c r="W214" s="131" t="str">
        <f t="shared" si="136"/>
        <v/>
      </c>
      <c r="X214" s="131" t="str">
        <f t="shared" si="136"/>
        <v/>
      </c>
      <c r="Y214" s="131" t="str">
        <f t="shared" si="136"/>
        <v/>
      </c>
      <c r="Z214" s="131" t="str">
        <f t="shared" si="136"/>
        <v/>
      </c>
      <c r="AA214" s="131" t="str">
        <f t="shared" si="136"/>
        <v/>
      </c>
      <c r="AB214" s="131" t="str">
        <f t="shared" si="136"/>
        <v/>
      </c>
      <c r="AC214" s="131" t="str">
        <f t="shared" si="136"/>
        <v/>
      </c>
      <c r="AD214" s="131" t="str">
        <f t="shared" si="136"/>
        <v/>
      </c>
      <c r="AE214" s="131" t="str">
        <f t="shared" si="136"/>
        <v/>
      </c>
      <c r="AF214" s="131" t="str">
        <f t="shared" si="136"/>
        <v/>
      </c>
      <c r="AG214" s="131" t="str">
        <f t="shared" si="136"/>
        <v/>
      </c>
    </row>
    <row r="215" spans="1:33" s="251" customFormat="1">
      <c r="A215" s="45">
        <v>11</v>
      </c>
      <c r="B215" s="263" t="s">
        <v>172</v>
      </c>
      <c r="C215" s="146" t="s">
        <v>1</v>
      </c>
      <c r="D215" s="264" t="str">
        <f t="shared" ref="D215:AG215" si="137">IF(G$83="","",SUM(D$204:D$207,D$210:D$211,D$214)*(1+SUM($C$548)))</f>
        <v/>
      </c>
      <c r="E215" s="264" t="str">
        <f t="shared" si="137"/>
        <v/>
      </c>
      <c r="F215" s="264" t="str">
        <f t="shared" si="137"/>
        <v/>
      </c>
      <c r="G215" s="264" t="str">
        <f t="shared" si="137"/>
        <v/>
      </c>
      <c r="H215" s="264" t="str">
        <f t="shared" si="137"/>
        <v/>
      </c>
      <c r="I215" s="264" t="str">
        <f t="shared" si="137"/>
        <v/>
      </c>
      <c r="J215" s="264" t="str">
        <f t="shared" si="137"/>
        <v/>
      </c>
      <c r="K215" s="264" t="str">
        <f t="shared" si="137"/>
        <v/>
      </c>
      <c r="L215" s="264" t="str">
        <f t="shared" si="137"/>
        <v/>
      </c>
      <c r="M215" s="264" t="str">
        <f t="shared" si="137"/>
        <v/>
      </c>
      <c r="N215" s="264" t="str">
        <f t="shared" si="137"/>
        <v/>
      </c>
      <c r="O215" s="264" t="str">
        <f t="shared" si="137"/>
        <v/>
      </c>
      <c r="P215" s="264" t="str">
        <f t="shared" si="137"/>
        <v/>
      </c>
      <c r="Q215" s="264" t="str">
        <f t="shared" si="137"/>
        <v/>
      </c>
      <c r="R215" s="264" t="str">
        <f t="shared" si="137"/>
        <v/>
      </c>
      <c r="S215" s="264" t="str">
        <f t="shared" si="137"/>
        <v/>
      </c>
      <c r="T215" s="264" t="str">
        <f t="shared" si="137"/>
        <v/>
      </c>
      <c r="U215" s="264" t="str">
        <f t="shared" si="137"/>
        <v/>
      </c>
      <c r="V215" s="264" t="str">
        <f t="shared" si="137"/>
        <v/>
      </c>
      <c r="W215" s="264" t="str">
        <f t="shared" si="137"/>
        <v/>
      </c>
      <c r="X215" s="264" t="str">
        <f t="shared" si="137"/>
        <v/>
      </c>
      <c r="Y215" s="264" t="str">
        <f t="shared" si="137"/>
        <v/>
      </c>
      <c r="Z215" s="264" t="str">
        <f t="shared" si="137"/>
        <v/>
      </c>
      <c r="AA215" s="264" t="str">
        <f t="shared" si="137"/>
        <v/>
      </c>
      <c r="AB215" s="264" t="str">
        <f t="shared" si="137"/>
        <v/>
      </c>
      <c r="AC215" s="264" t="str">
        <f t="shared" si="137"/>
        <v/>
      </c>
      <c r="AD215" s="264" t="str">
        <f t="shared" si="137"/>
        <v/>
      </c>
      <c r="AE215" s="264" t="str">
        <f t="shared" si="137"/>
        <v/>
      </c>
      <c r="AF215" s="264" t="str">
        <f t="shared" si="137"/>
        <v/>
      </c>
      <c r="AG215" s="264" t="str">
        <f t="shared" si="137"/>
        <v/>
      </c>
    </row>
    <row r="216" spans="1:33" s="267" customFormat="1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 t="shared" ref="D216:AG216" si="138">IF(G$83="","",SUM(D$215,D$213)*(1+SUM($C$548)))</f>
        <v/>
      </c>
      <c r="E216" s="398" t="str">
        <f t="shared" si="138"/>
        <v/>
      </c>
      <c r="F216" s="398" t="str">
        <f t="shared" si="138"/>
        <v/>
      </c>
      <c r="G216" s="398" t="str">
        <f t="shared" si="138"/>
        <v/>
      </c>
      <c r="H216" s="398" t="str">
        <f t="shared" si="138"/>
        <v/>
      </c>
      <c r="I216" s="398" t="str">
        <f t="shared" si="138"/>
        <v/>
      </c>
      <c r="J216" s="398" t="str">
        <f t="shared" si="138"/>
        <v/>
      </c>
      <c r="K216" s="398" t="str">
        <f t="shared" si="138"/>
        <v/>
      </c>
      <c r="L216" s="398" t="str">
        <f t="shared" si="138"/>
        <v/>
      </c>
      <c r="M216" s="398" t="str">
        <f t="shared" si="138"/>
        <v/>
      </c>
      <c r="N216" s="398" t="str">
        <f t="shared" si="138"/>
        <v/>
      </c>
      <c r="O216" s="398" t="str">
        <f t="shared" si="138"/>
        <v/>
      </c>
      <c r="P216" s="398" t="str">
        <f t="shared" si="138"/>
        <v/>
      </c>
      <c r="Q216" s="398" t="str">
        <f t="shared" si="138"/>
        <v/>
      </c>
      <c r="R216" s="398" t="str">
        <f t="shared" si="138"/>
        <v/>
      </c>
      <c r="S216" s="398" t="str">
        <f t="shared" si="138"/>
        <v/>
      </c>
      <c r="T216" s="398" t="str">
        <f t="shared" si="138"/>
        <v/>
      </c>
      <c r="U216" s="398" t="str">
        <f t="shared" si="138"/>
        <v/>
      </c>
      <c r="V216" s="398" t="str">
        <f t="shared" si="138"/>
        <v/>
      </c>
      <c r="W216" s="398" t="str">
        <f t="shared" si="138"/>
        <v/>
      </c>
      <c r="X216" s="398" t="str">
        <f t="shared" si="138"/>
        <v/>
      </c>
      <c r="Y216" s="398" t="str">
        <f t="shared" si="138"/>
        <v/>
      </c>
      <c r="Z216" s="398" t="str">
        <f t="shared" si="138"/>
        <v/>
      </c>
      <c r="AA216" s="398" t="str">
        <f t="shared" si="138"/>
        <v/>
      </c>
      <c r="AB216" s="398" t="str">
        <f t="shared" si="138"/>
        <v/>
      </c>
      <c r="AC216" s="398" t="str">
        <f t="shared" si="138"/>
        <v/>
      </c>
      <c r="AD216" s="398" t="str">
        <f t="shared" si="138"/>
        <v/>
      </c>
      <c r="AE216" s="398" t="str">
        <f t="shared" si="138"/>
        <v/>
      </c>
      <c r="AF216" s="398" t="str">
        <f t="shared" si="138"/>
        <v/>
      </c>
      <c r="AG216" s="398" t="str">
        <f t="shared" si="138"/>
        <v/>
      </c>
    </row>
    <row r="217" spans="1:33" s="396" customFormat="1" ht="19.5" customHeight="1">
      <c r="A217" s="395"/>
      <c r="B217" s="396" t="s">
        <v>135</v>
      </c>
    </row>
    <row r="218" spans="1:33" s="8" customFormat="1">
      <c r="A218" s="672" t="s">
        <v>10</v>
      </c>
      <c r="B218" s="674" t="s">
        <v>206</v>
      </c>
      <c r="C218" s="676" t="s">
        <v>0</v>
      </c>
      <c r="D218" s="385" t="str">
        <f t="shared" ref="D218:AG218" si="139">IF(G$83="","",G$83)</f>
        <v/>
      </c>
      <c r="E218" s="385" t="str">
        <f t="shared" si="139"/>
        <v/>
      </c>
      <c r="F218" s="385" t="str">
        <f t="shared" si="139"/>
        <v/>
      </c>
      <c r="G218" s="385" t="str">
        <f t="shared" si="139"/>
        <v/>
      </c>
      <c r="H218" s="385" t="str">
        <f t="shared" si="139"/>
        <v/>
      </c>
      <c r="I218" s="385" t="str">
        <f t="shared" si="139"/>
        <v/>
      </c>
      <c r="J218" s="385" t="str">
        <f t="shared" si="139"/>
        <v/>
      </c>
      <c r="K218" s="385" t="str">
        <f t="shared" si="139"/>
        <v/>
      </c>
      <c r="L218" s="385" t="str">
        <f t="shared" si="139"/>
        <v/>
      </c>
      <c r="M218" s="385" t="str">
        <f t="shared" si="139"/>
        <v/>
      </c>
      <c r="N218" s="385" t="str">
        <f t="shared" si="139"/>
        <v/>
      </c>
      <c r="O218" s="385" t="str">
        <f t="shared" si="139"/>
        <v/>
      </c>
      <c r="P218" s="385" t="str">
        <f t="shared" si="139"/>
        <v/>
      </c>
      <c r="Q218" s="385" t="str">
        <f t="shared" si="139"/>
        <v/>
      </c>
      <c r="R218" s="385" t="str">
        <f t="shared" si="139"/>
        <v/>
      </c>
      <c r="S218" s="385" t="str">
        <f t="shared" si="139"/>
        <v/>
      </c>
      <c r="T218" s="385" t="str">
        <f t="shared" si="139"/>
        <v/>
      </c>
      <c r="U218" s="385" t="str">
        <f t="shared" si="139"/>
        <v/>
      </c>
      <c r="V218" s="385" t="str">
        <f t="shared" si="139"/>
        <v/>
      </c>
      <c r="W218" s="385" t="str">
        <f t="shared" si="139"/>
        <v/>
      </c>
      <c r="X218" s="385" t="str">
        <f t="shared" si="139"/>
        <v/>
      </c>
      <c r="Y218" s="385" t="str">
        <f t="shared" si="139"/>
        <v/>
      </c>
      <c r="Z218" s="385" t="str">
        <f t="shared" si="139"/>
        <v/>
      </c>
      <c r="AA218" s="385" t="str">
        <f t="shared" si="139"/>
        <v/>
      </c>
      <c r="AB218" s="385" t="str">
        <f t="shared" si="139"/>
        <v/>
      </c>
      <c r="AC218" s="385" t="str">
        <f t="shared" si="139"/>
        <v/>
      </c>
      <c r="AD218" s="385" t="str">
        <f t="shared" si="139"/>
        <v/>
      </c>
      <c r="AE218" s="385" t="str">
        <f t="shared" si="139"/>
        <v/>
      </c>
      <c r="AF218" s="385" t="str">
        <f t="shared" si="139"/>
        <v/>
      </c>
      <c r="AG218" s="385" t="str">
        <f t="shared" si="139"/>
        <v/>
      </c>
    </row>
    <row r="219" spans="1:33" s="8" customFormat="1">
      <c r="A219" s="673"/>
      <c r="B219" s="675"/>
      <c r="C219" s="677"/>
      <c r="D219" s="33" t="str">
        <f t="shared" ref="D219:AG219" si="140">IF(G$84="","",G$84)</f>
        <v/>
      </c>
      <c r="E219" s="33" t="str">
        <f t="shared" si="140"/>
        <v/>
      </c>
      <c r="F219" s="33" t="str">
        <f t="shared" si="140"/>
        <v/>
      </c>
      <c r="G219" s="33" t="str">
        <f t="shared" si="140"/>
        <v/>
      </c>
      <c r="H219" s="33" t="str">
        <f t="shared" si="140"/>
        <v/>
      </c>
      <c r="I219" s="33" t="str">
        <f t="shared" si="140"/>
        <v/>
      </c>
      <c r="J219" s="33" t="str">
        <f t="shared" si="140"/>
        <v/>
      </c>
      <c r="K219" s="33" t="str">
        <f t="shared" si="140"/>
        <v/>
      </c>
      <c r="L219" s="33" t="str">
        <f t="shared" si="140"/>
        <v/>
      </c>
      <c r="M219" s="33" t="str">
        <f t="shared" si="140"/>
        <v/>
      </c>
      <c r="N219" s="33" t="str">
        <f t="shared" si="140"/>
        <v/>
      </c>
      <c r="O219" s="33" t="str">
        <f t="shared" si="140"/>
        <v/>
      </c>
      <c r="P219" s="33" t="str">
        <f t="shared" si="140"/>
        <v/>
      </c>
      <c r="Q219" s="33" t="str">
        <f t="shared" si="140"/>
        <v/>
      </c>
      <c r="R219" s="33" t="str">
        <f t="shared" si="140"/>
        <v/>
      </c>
      <c r="S219" s="33" t="str">
        <f t="shared" si="140"/>
        <v/>
      </c>
      <c r="T219" s="33" t="str">
        <f t="shared" si="140"/>
        <v/>
      </c>
      <c r="U219" s="33" t="str">
        <f t="shared" si="140"/>
        <v/>
      </c>
      <c r="V219" s="33" t="str">
        <f t="shared" si="140"/>
        <v/>
      </c>
      <c r="W219" s="33" t="str">
        <f t="shared" si="140"/>
        <v/>
      </c>
      <c r="X219" s="33" t="str">
        <f t="shared" si="140"/>
        <v/>
      </c>
      <c r="Y219" s="33" t="str">
        <f t="shared" si="140"/>
        <v/>
      </c>
      <c r="Z219" s="33" t="str">
        <f t="shared" si="140"/>
        <v/>
      </c>
      <c r="AA219" s="33" t="str">
        <f t="shared" si="140"/>
        <v/>
      </c>
      <c r="AB219" s="33" t="str">
        <f t="shared" si="140"/>
        <v/>
      </c>
      <c r="AC219" s="33" t="str">
        <f t="shared" si="140"/>
        <v/>
      </c>
      <c r="AD219" s="33" t="str">
        <f t="shared" si="140"/>
        <v/>
      </c>
      <c r="AE219" s="33" t="str">
        <f t="shared" si="140"/>
        <v/>
      </c>
      <c r="AF219" s="33" t="str">
        <f t="shared" si="140"/>
        <v/>
      </c>
      <c r="AG219" s="33" t="str">
        <f t="shared" si="140"/>
        <v/>
      </c>
    </row>
    <row r="220" spans="1:33" s="69" customFormat="1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41">IF(H$83="","",E$204)</f>
        <v/>
      </c>
      <c r="F220" s="83" t="str">
        <f t="shared" si="141"/>
        <v/>
      </c>
      <c r="G220" s="83" t="str">
        <f t="shared" si="141"/>
        <v/>
      </c>
      <c r="H220" s="83" t="str">
        <f t="shared" si="141"/>
        <v/>
      </c>
      <c r="I220" s="83" t="str">
        <f t="shared" si="141"/>
        <v/>
      </c>
      <c r="J220" s="83" t="str">
        <f t="shared" si="141"/>
        <v/>
      </c>
      <c r="K220" s="83" t="str">
        <f t="shared" si="141"/>
        <v/>
      </c>
      <c r="L220" s="83" t="str">
        <f t="shared" si="141"/>
        <v/>
      </c>
      <c r="M220" s="83" t="str">
        <f t="shared" si="141"/>
        <v/>
      </c>
      <c r="N220" s="83" t="str">
        <f t="shared" si="141"/>
        <v/>
      </c>
      <c r="O220" s="83" t="str">
        <f t="shared" si="141"/>
        <v/>
      </c>
      <c r="P220" s="83" t="str">
        <f t="shared" si="141"/>
        <v/>
      </c>
      <c r="Q220" s="83" t="str">
        <f t="shared" si="141"/>
        <v/>
      </c>
      <c r="R220" s="83" t="str">
        <f t="shared" si="141"/>
        <v/>
      </c>
      <c r="S220" s="83" t="str">
        <f t="shared" si="141"/>
        <v/>
      </c>
      <c r="T220" s="83" t="str">
        <f t="shared" si="141"/>
        <v/>
      </c>
      <c r="U220" s="83" t="str">
        <f t="shared" si="141"/>
        <v/>
      </c>
      <c r="V220" s="83" t="str">
        <f t="shared" si="141"/>
        <v/>
      </c>
      <c r="W220" s="83" t="str">
        <f t="shared" si="141"/>
        <v/>
      </c>
      <c r="X220" s="83" t="str">
        <f t="shared" si="141"/>
        <v/>
      </c>
      <c r="Y220" s="83" t="str">
        <f t="shared" si="141"/>
        <v/>
      </c>
      <c r="Z220" s="83" t="str">
        <f t="shared" si="141"/>
        <v/>
      </c>
      <c r="AA220" s="83" t="str">
        <f t="shared" si="141"/>
        <v/>
      </c>
      <c r="AB220" s="83" t="str">
        <f t="shared" si="141"/>
        <v/>
      </c>
      <c r="AC220" s="83" t="str">
        <f t="shared" si="141"/>
        <v/>
      </c>
      <c r="AD220" s="83" t="str">
        <f t="shared" si="141"/>
        <v/>
      </c>
      <c r="AE220" s="83" t="str">
        <f t="shared" si="141"/>
        <v/>
      </c>
      <c r="AF220" s="83" t="str">
        <f t="shared" si="141"/>
        <v/>
      </c>
      <c r="AG220" s="83" t="str">
        <f t="shared" si="141"/>
        <v/>
      </c>
    </row>
    <row r="221" spans="1:33" s="111" customFormat="1">
      <c r="A221" s="268" t="s">
        <v>11</v>
      </c>
      <c r="B221" s="269" t="s">
        <v>170</v>
      </c>
      <c r="C221" s="166" t="s">
        <v>1</v>
      </c>
      <c r="D221" s="270" t="str">
        <f t="shared" ref="D221:AG221" si="142">IF(G$83="","",SUM(AK$85:AK$104,AK$107:AK$126,AK$135:AK$154,AK$156:AK$175)*(1+SUM($C$545)))</f>
        <v/>
      </c>
      <c r="E221" s="270" t="str">
        <f t="shared" si="142"/>
        <v/>
      </c>
      <c r="F221" s="270" t="str">
        <f t="shared" si="142"/>
        <v/>
      </c>
      <c r="G221" s="270" t="str">
        <f t="shared" si="142"/>
        <v/>
      </c>
      <c r="H221" s="270" t="str">
        <f t="shared" si="142"/>
        <v/>
      </c>
      <c r="I221" s="270" t="str">
        <f t="shared" si="142"/>
        <v/>
      </c>
      <c r="J221" s="270" t="str">
        <f t="shared" si="142"/>
        <v/>
      </c>
      <c r="K221" s="270" t="str">
        <f t="shared" si="142"/>
        <v/>
      </c>
      <c r="L221" s="270" t="str">
        <f t="shared" si="142"/>
        <v/>
      </c>
      <c r="M221" s="270" t="str">
        <f t="shared" si="142"/>
        <v/>
      </c>
      <c r="N221" s="270" t="str">
        <f t="shared" si="142"/>
        <v/>
      </c>
      <c r="O221" s="270" t="str">
        <f t="shared" si="142"/>
        <v/>
      </c>
      <c r="P221" s="270" t="str">
        <f t="shared" si="142"/>
        <v/>
      </c>
      <c r="Q221" s="270" t="str">
        <f t="shared" si="142"/>
        <v/>
      </c>
      <c r="R221" s="270" t="str">
        <f t="shared" si="142"/>
        <v/>
      </c>
      <c r="S221" s="270" t="str">
        <f t="shared" si="142"/>
        <v/>
      </c>
      <c r="T221" s="270" t="str">
        <f t="shared" si="142"/>
        <v/>
      </c>
      <c r="U221" s="270" t="str">
        <f t="shared" si="142"/>
        <v/>
      </c>
      <c r="V221" s="270" t="str">
        <f t="shared" si="142"/>
        <v/>
      </c>
      <c r="W221" s="270" t="str">
        <f t="shared" si="142"/>
        <v/>
      </c>
      <c r="X221" s="270" t="str">
        <f t="shared" si="142"/>
        <v/>
      </c>
      <c r="Y221" s="270" t="str">
        <f t="shared" si="142"/>
        <v/>
      </c>
      <c r="Z221" s="270" t="str">
        <f t="shared" si="142"/>
        <v/>
      </c>
      <c r="AA221" s="270" t="str">
        <f t="shared" si="142"/>
        <v/>
      </c>
      <c r="AB221" s="270" t="str">
        <f t="shared" si="142"/>
        <v/>
      </c>
      <c r="AC221" s="270" t="str">
        <f t="shared" si="142"/>
        <v/>
      </c>
      <c r="AD221" s="270" t="str">
        <f t="shared" si="142"/>
        <v/>
      </c>
      <c r="AE221" s="270" t="str">
        <f t="shared" si="142"/>
        <v/>
      </c>
      <c r="AF221" s="270" t="str">
        <f t="shared" si="142"/>
        <v/>
      </c>
      <c r="AG221" s="270" t="str">
        <f t="shared" si="142"/>
        <v/>
      </c>
    </row>
    <row r="222" spans="1:33" s="111" customFormat="1">
      <c r="A222" s="268" t="s">
        <v>12</v>
      </c>
      <c r="B222" s="269" t="s">
        <v>171</v>
      </c>
      <c r="C222" s="166" t="s">
        <v>1</v>
      </c>
      <c r="D222" s="270" t="str">
        <f t="shared" ref="D222:AG222" si="143">IF(G$83="","",IF($D$18="Tak",(SUMPRODUCT(AK$85:AK$104,$D$85:$D$104)+SUMPRODUCT(AK$107:AK$126,$D$107:$D$126)+SUMPRODUCT(AK$135:AK$154,$D$135:$D$154)+SUMPRODUCT(AK$156:AK$175,$D$156:$D$175))*(1+SUM($C$545)),IF($D$18="Nie",0,IF($D$18="Częściowo",(SUMPRODUCT(AK$85:AK$104,$D$85:$D$104)+SUMPRODUCT(AK$107:AK$126,$D$107:$D$126)+SUMPRODUCT(AK$135:AK$154,$D$135:$D$154)+SUMPRODUCT(AK$156:AK$175,$D$156:$D$175))*$D$19*(1+SUM($C$545)),""))))</f>
        <v/>
      </c>
      <c r="E222" s="270" t="str">
        <f t="shared" si="143"/>
        <v/>
      </c>
      <c r="F222" s="270" t="str">
        <f t="shared" si="143"/>
        <v/>
      </c>
      <c r="G222" s="270" t="str">
        <f t="shared" si="143"/>
        <v/>
      </c>
      <c r="H222" s="270" t="str">
        <f t="shared" si="143"/>
        <v/>
      </c>
      <c r="I222" s="270" t="str">
        <f t="shared" si="143"/>
        <v/>
      </c>
      <c r="J222" s="270" t="str">
        <f t="shared" si="143"/>
        <v/>
      </c>
      <c r="K222" s="270" t="str">
        <f t="shared" si="143"/>
        <v/>
      </c>
      <c r="L222" s="270" t="str">
        <f t="shared" si="143"/>
        <v/>
      </c>
      <c r="M222" s="270" t="str">
        <f t="shared" si="143"/>
        <v/>
      </c>
      <c r="N222" s="270" t="str">
        <f t="shared" si="143"/>
        <v/>
      </c>
      <c r="O222" s="270" t="str">
        <f t="shared" si="143"/>
        <v/>
      </c>
      <c r="P222" s="270" t="str">
        <f t="shared" si="143"/>
        <v/>
      </c>
      <c r="Q222" s="270" t="str">
        <f t="shared" si="143"/>
        <v/>
      </c>
      <c r="R222" s="270" t="str">
        <f t="shared" si="143"/>
        <v/>
      </c>
      <c r="S222" s="270" t="str">
        <f t="shared" si="143"/>
        <v/>
      </c>
      <c r="T222" s="270" t="str">
        <f t="shared" si="143"/>
        <v/>
      </c>
      <c r="U222" s="270" t="str">
        <f t="shared" si="143"/>
        <v/>
      </c>
      <c r="V222" s="270" t="str">
        <f t="shared" si="143"/>
        <v/>
      </c>
      <c r="W222" s="270" t="str">
        <f t="shared" si="143"/>
        <v/>
      </c>
      <c r="X222" s="270" t="str">
        <f t="shared" si="143"/>
        <v/>
      </c>
      <c r="Y222" s="270" t="str">
        <f t="shared" si="143"/>
        <v/>
      </c>
      <c r="Z222" s="270" t="str">
        <f t="shared" si="143"/>
        <v/>
      </c>
      <c r="AA222" s="270" t="str">
        <f t="shared" si="143"/>
        <v/>
      </c>
      <c r="AB222" s="270" t="str">
        <f t="shared" si="143"/>
        <v/>
      </c>
      <c r="AC222" s="270" t="str">
        <f t="shared" si="143"/>
        <v/>
      </c>
      <c r="AD222" s="270" t="str">
        <f t="shared" si="143"/>
        <v/>
      </c>
      <c r="AE222" s="270" t="str">
        <f t="shared" si="143"/>
        <v/>
      </c>
      <c r="AF222" s="270" t="str">
        <f t="shared" si="143"/>
        <v/>
      </c>
      <c r="AG222" s="270" t="str">
        <f t="shared" si="143"/>
        <v/>
      </c>
    </row>
    <row r="223" spans="1:33" s="111" customFormat="1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44">IF(H$83="","",SUM(E$221,E$222))</f>
        <v/>
      </c>
      <c r="F223" s="131" t="str">
        <f t="shared" si="144"/>
        <v/>
      </c>
      <c r="G223" s="131" t="str">
        <f t="shared" si="144"/>
        <v/>
      </c>
      <c r="H223" s="131" t="str">
        <f t="shared" si="144"/>
        <v/>
      </c>
      <c r="I223" s="131" t="str">
        <f t="shared" si="144"/>
        <v/>
      </c>
      <c r="J223" s="131" t="str">
        <f t="shared" si="144"/>
        <v/>
      </c>
      <c r="K223" s="131" t="str">
        <f t="shared" si="144"/>
        <v/>
      </c>
      <c r="L223" s="131" t="str">
        <f t="shared" si="144"/>
        <v/>
      </c>
      <c r="M223" s="131" t="str">
        <f t="shared" si="144"/>
        <v/>
      </c>
      <c r="N223" s="131" t="str">
        <f t="shared" si="144"/>
        <v/>
      </c>
      <c r="O223" s="131" t="str">
        <f t="shared" si="144"/>
        <v/>
      </c>
      <c r="P223" s="131" t="str">
        <f t="shared" si="144"/>
        <v/>
      </c>
      <c r="Q223" s="131" t="str">
        <f t="shared" si="144"/>
        <v/>
      </c>
      <c r="R223" s="131" t="str">
        <f t="shared" si="144"/>
        <v/>
      </c>
      <c r="S223" s="131" t="str">
        <f t="shared" si="144"/>
        <v/>
      </c>
      <c r="T223" s="131" t="str">
        <f t="shared" si="144"/>
        <v/>
      </c>
      <c r="U223" s="131" t="str">
        <f t="shared" si="144"/>
        <v/>
      </c>
      <c r="V223" s="131" t="str">
        <f t="shared" si="144"/>
        <v/>
      </c>
      <c r="W223" s="131" t="str">
        <f t="shared" si="144"/>
        <v/>
      </c>
      <c r="X223" s="131" t="str">
        <f t="shared" si="144"/>
        <v/>
      </c>
      <c r="Y223" s="131" t="str">
        <f t="shared" si="144"/>
        <v/>
      </c>
      <c r="Z223" s="131" t="str">
        <f t="shared" si="144"/>
        <v/>
      </c>
      <c r="AA223" s="131" t="str">
        <f t="shared" si="144"/>
        <v/>
      </c>
      <c r="AB223" s="131" t="str">
        <f t="shared" si="144"/>
        <v/>
      </c>
      <c r="AC223" s="131" t="str">
        <f t="shared" si="144"/>
        <v/>
      </c>
      <c r="AD223" s="131" t="str">
        <f t="shared" si="144"/>
        <v/>
      </c>
      <c r="AE223" s="131" t="str">
        <f t="shared" si="144"/>
        <v/>
      </c>
      <c r="AF223" s="131" t="str">
        <f t="shared" si="144"/>
        <v/>
      </c>
      <c r="AG223" s="131" t="str">
        <f t="shared" si="144"/>
        <v/>
      </c>
    </row>
    <row r="224" spans="1:33" s="69" customFormat="1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>
      <c r="A232" s="119" t="s">
        <v>175</v>
      </c>
      <c r="B232" s="262" t="s">
        <v>176</v>
      </c>
      <c r="C232" s="120" t="s">
        <v>1</v>
      </c>
      <c r="D232" s="131" t="str">
        <f t="shared" ref="D232:AG232" si="145">IF(G$83="","",IF($D$18="Tak",SUM(D$231),IF($D$18="Nie",0,IF($D$18="Częściowo",SUM(D$231)*SUM($D$19),""))))</f>
        <v/>
      </c>
      <c r="E232" s="131" t="str">
        <f t="shared" si="145"/>
        <v/>
      </c>
      <c r="F232" s="131" t="str">
        <f t="shared" si="145"/>
        <v/>
      </c>
      <c r="G232" s="131" t="str">
        <f t="shared" si="145"/>
        <v/>
      </c>
      <c r="H232" s="131" t="str">
        <f t="shared" si="145"/>
        <v/>
      </c>
      <c r="I232" s="131" t="str">
        <f t="shared" si="145"/>
        <v/>
      </c>
      <c r="J232" s="131" t="str">
        <f t="shared" si="145"/>
        <v/>
      </c>
      <c r="K232" s="131" t="str">
        <f t="shared" si="145"/>
        <v/>
      </c>
      <c r="L232" s="131" t="str">
        <f t="shared" si="145"/>
        <v/>
      </c>
      <c r="M232" s="131" t="str">
        <f t="shared" si="145"/>
        <v/>
      </c>
      <c r="N232" s="131" t="str">
        <f t="shared" si="145"/>
        <v/>
      </c>
      <c r="O232" s="131" t="str">
        <f t="shared" si="145"/>
        <v/>
      </c>
      <c r="P232" s="131" t="str">
        <f t="shared" si="145"/>
        <v/>
      </c>
      <c r="Q232" s="131" t="str">
        <f t="shared" si="145"/>
        <v/>
      </c>
      <c r="R232" s="131" t="str">
        <f t="shared" si="145"/>
        <v/>
      </c>
      <c r="S232" s="131" t="str">
        <f t="shared" si="145"/>
        <v/>
      </c>
      <c r="T232" s="131" t="str">
        <f t="shared" si="145"/>
        <v/>
      </c>
      <c r="U232" s="131" t="str">
        <f t="shared" si="145"/>
        <v/>
      </c>
      <c r="V232" s="131" t="str">
        <f t="shared" si="145"/>
        <v/>
      </c>
      <c r="W232" s="131" t="str">
        <f t="shared" si="145"/>
        <v/>
      </c>
      <c r="X232" s="131" t="str">
        <f t="shared" si="145"/>
        <v/>
      </c>
      <c r="Y232" s="131" t="str">
        <f t="shared" si="145"/>
        <v/>
      </c>
      <c r="Z232" s="131" t="str">
        <f t="shared" si="145"/>
        <v/>
      </c>
      <c r="AA232" s="131" t="str">
        <f t="shared" si="145"/>
        <v/>
      </c>
      <c r="AB232" s="131" t="str">
        <f t="shared" si="145"/>
        <v/>
      </c>
      <c r="AC232" s="131" t="str">
        <f t="shared" si="145"/>
        <v/>
      </c>
      <c r="AD232" s="131" t="str">
        <f t="shared" si="145"/>
        <v/>
      </c>
      <c r="AE232" s="131" t="str">
        <f t="shared" si="145"/>
        <v/>
      </c>
      <c r="AF232" s="131" t="str">
        <f t="shared" si="145"/>
        <v/>
      </c>
      <c r="AG232" s="131" t="str">
        <f t="shared" si="145"/>
        <v/>
      </c>
    </row>
    <row r="233" spans="1:33" s="75" customFormat="1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46">IF(H$83="","",SUM(E$227:E$228)*E$54)</f>
        <v/>
      </c>
      <c r="F233" s="131" t="str">
        <f t="shared" si="146"/>
        <v/>
      </c>
      <c r="G233" s="131" t="str">
        <f t="shared" si="146"/>
        <v/>
      </c>
      <c r="H233" s="131" t="str">
        <f t="shared" si="146"/>
        <v/>
      </c>
      <c r="I233" s="131" t="str">
        <f t="shared" si="146"/>
        <v/>
      </c>
      <c r="J233" s="131" t="str">
        <f t="shared" si="146"/>
        <v/>
      </c>
      <c r="K233" s="131" t="str">
        <f t="shared" si="146"/>
        <v/>
      </c>
      <c r="L233" s="131" t="str">
        <f t="shared" si="146"/>
        <v/>
      </c>
      <c r="M233" s="131" t="str">
        <f t="shared" si="146"/>
        <v/>
      </c>
      <c r="N233" s="131" t="str">
        <f t="shared" si="146"/>
        <v/>
      </c>
      <c r="O233" s="131" t="str">
        <f t="shared" si="146"/>
        <v/>
      </c>
      <c r="P233" s="131" t="str">
        <f t="shared" si="146"/>
        <v/>
      </c>
      <c r="Q233" s="131" t="str">
        <f t="shared" si="146"/>
        <v/>
      </c>
      <c r="R233" s="131" t="str">
        <f t="shared" si="146"/>
        <v/>
      </c>
      <c r="S233" s="131" t="str">
        <f t="shared" si="146"/>
        <v/>
      </c>
      <c r="T233" s="131" t="str">
        <f t="shared" si="146"/>
        <v/>
      </c>
      <c r="U233" s="131" t="str">
        <f t="shared" si="146"/>
        <v/>
      </c>
      <c r="V233" s="131" t="str">
        <f t="shared" si="146"/>
        <v/>
      </c>
      <c r="W233" s="131" t="str">
        <f t="shared" si="146"/>
        <v/>
      </c>
      <c r="X233" s="131" t="str">
        <f t="shared" si="146"/>
        <v/>
      </c>
      <c r="Y233" s="131" t="str">
        <f t="shared" si="146"/>
        <v/>
      </c>
      <c r="Z233" s="131" t="str">
        <f t="shared" si="146"/>
        <v/>
      </c>
      <c r="AA233" s="131" t="str">
        <f t="shared" si="146"/>
        <v/>
      </c>
      <c r="AB233" s="131" t="str">
        <f t="shared" si="146"/>
        <v/>
      </c>
      <c r="AC233" s="131" t="str">
        <f t="shared" si="146"/>
        <v/>
      </c>
      <c r="AD233" s="131" t="str">
        <f t="shared" si="146"/>
        <v/>
      </c>
      <c r="AE233" s="131" t="str">
        <f t="shared" si="146"/>
        <v/>
      </c>
      <c r="AF233" s="131" t="str">
        <f t="shared" si="146"/>
        <v/>
      </c>
      <c r="AG233" s="131" t="str">
        <f t="shared" si="146"/>
        <v/>
      </c>
    </row>
    <row r="234" spans="1:33" s="251" customFormat="1">
      <c r="A234" s="45">
        <v>11</v>
      </c>
      <c r="B234" s="263" t="s">
        <v>173</v>
      </c>
      <c r="C234" s="146" t="s">
        <v>1</v>
      </c>
      <c r="D234" s="264" t="str">
        <f t="shared" ref="D234:AG234" si="147">IF(G$83="","",SUM(D$220,D$221,D$224:D$226,D$229:D$230,D$233)*(1+SUM($C$548)))</f>
        <v/>
      </c>
      <c r="E234" s="264" t="str">
        <f t="shared" si="147"/>
        <v/>
      </c>
      <c r="F234" s="264" t="str">
        <f t="shared" si="147"/>
        <v/>
      </c>
      <c r="G234" s="264" t="str">
        <f t="shared" si="147"/>
        <v/>
      </c>
      <c r="H234" s="264" t="str">
        <f t="shared" si="147"/>
        <v/>
      </c>
      <c r="I234" s="264" t="str">
        <f t="shared" si="147"/>
        <v/>
      </c>
      <c r="J234" s="264" t="str">
        <f t="shared" si="147"/>
        <v/>
      </c>
      <c r="K234" s="264" t="str">
        <f t="shared" si="147"/>
        <v/>
      </c>
      <c r="L234" s="264" t="str">
        <f t="shared" si="147"/>
        <v/>
      </c>
      <c r="M234" s="264" t="str">
        <f t="shared" si="147"/>
        <v/>
      </c>
      <c r="N234" s="264" t="str">
        <f t="shared" si="147"/>
        <v/>
      </c>
      <c r="O234" s="264" t="str">
        <f t="shared" si="147"/>
        <v/>
      </c>
      <c r="P234" s="264" t="str">
        <f t="shared" si="147"/>
        <v/>
      </c>
      <c r="Q234" s="264" t="str">
        <f t="shared" si="147"/>
        <v/>
      </c>
      <c r="R234" s="264" t="str">
        <f t="shared" si="147"/>
        <v/>
      </c>
      <c r="S234" s="264" t="str">
        <f t="shared" si="147"/>
        <v/>
      </c>
      <c r="T234" s="264" t="str">
        <f t="shared" si="147"/>
        <v/>
      </c>
      <c r="U234" s="264" t="str">
        <f t="shared" si="147"/>
        <v/>
      </c>
      <c r="V234" s="264" t="str">
        <f t="shared" si="147"/>
        <v/>
      </c>
      <c r="W234" s="264" t="str">
        <f t="shared" si="147"/>
        <v/>
      </c>
      <c r="X234" s="264" t="str">
        <f t="shared" si="147"/>
        <v/>
      </c>
      <c r="Y234" s="264" t="str">
        <f t="shared" si="147"/>
        <v/>
      </c>
      <c r="Z234" s="264" t="str">
        <f t="shared" si="147"/>
        <v/>
      </c>
      <c r="AA234" s="264" t="str">
        <f t="shared" si="147"/>
        <v/>
      </c>
      <c r="AB234" s="264" t="str">
        <f t="shared" si="147"/>
        <v/>
      </c>
      <c r="AC234" s="264" t="str">
        <f t="shared" si="147"/>
        <v/>
      </c>
      <c r="AD234" s="264" t="str">
        <f t="shared" si="147"/>
        <v/>
      </c>
      <c r="AE234" s="264" t="str">
        <f t="shared" si="147"/>
        <v/>
      </c>
      <c r="AF234" s="264" t="str">
        <f t="shared" si="147"/>
        <v/>
      </c>
      <c r="AG234" s="264" t="str">
        <f t="shared" si="147"/>
        <v/>
      </c>
    </row>
    <row r="235" spans="1:33" s="267" customFormat="1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 t="shared" ref="D235:AG235" si="148">IF(G$83="","",SUM(D$234,D$222,D$232)*(1+SUM($C$548)))</f>
        <v/>
      </c>
      <c r="E235" s="398" t="str">
        <f t="shared" si="148"/>
        <v/>
      </c>
      <c r="F235" s="398" t="str">
        <f t="shared" si="148"/>
        <v/>
      </c>
      <c r="G235" s="398" t="str">
        <f t="shared" si="148"/>
        <v/>
      </c>
      <c r="H235" s="398" t="str">
        <f t="shared" si="148"/>
        <v/>
      </c>
      <c r="I235" s="398" t="str">
        <f t="shared" si="148"/>
        <v/>
      </c>
      <c r="J235" s="398" t="str">
        <f t="shared" si="148"/>
        <v/>
      </c>
      <c r="K235" s="398" t="str">
        <f t="shared" si="148"/>
        <v/>
      </c>
      <c r="L235" s="398" t="str">
        <f t="shared" si="148"/>
        <v/>
      </c>
      <c r="M235" s="398" t="str">
        <f t="shared" si="148"/>
        <v/>
      </c>
      <c r="N235" s="398" t="str">
        <f t="shared" si="148"/>
        <v/>
      </c>
      <c r="O235" s="398" t="str">
        <f t="shared" si="148"/>
        <v/>
      </c>
      <c r="P235" s="398" t="str">
        <f t="shared" si="148"/>
        <v/>
      </c>
      <c r="Q235" s="398" t="str">
        <f t="shared" si="148"/>
        <v/>
      </c>
      <c r="R235" s="398" t="str">
        <f t="shared" si="148"/>
        <v/>
      </c>
      <c r="S235" s="398" t="str">
        <f t="shared" si="148"/>
        <v/>
      </c>
      <c r="T235" s="398" t="str">
        <f t="shared" si="148"/>
        <v/>
      </c>
      <c r="U235" s="398" t="str">
        <f t="shared" si="148"/>
        <v/>
      </c>
      <c r="V235" s="398" t="str">
        <f t="shared" si="148"/>
        <v/>
      </c>
      <c r="W235" s="398" t="str">
        <f t="shared" si="148"/>
        <v/>
      </c>
      <c r="X235" s="398" t="str">
        <f t="shared" si="148"/>
        <v/>
      </c>
      <c r="Y235" s="398" t="str">
        <f t="shared" si="148"/>
        <v/>
      </c>
      <c r="Z235" s="398" t="str">
        <f t="shared" si="148"/>
        <v/>
      </c>
      <c r="AA235" s="398" t="str">
        <f t="shared" si="148"/>
        <v/>
      </c>
      <c r="AB235" s="398" t="str">
        <f t="shared" si="148"/>
        <v/>
      </c>
      <c r="AC235" s="398" t="str">
        <f t="shared" si="148"/>
        <v/>
      </c>
      <c r="AD235" s="398" t="str">
        <f t="shared" si="148"/>
        <v/>
      </c>
      <c r="AE235" s="398" t="str">
        <f t="shared" si="148"/>
        <v/>
      </c>
      <c r="AF235" s="398" t="str">
        <f t="shared" si="148"/>
        <v/>
      </c>
      <c r="AG235" s="398" t="str">
        <f t="shared" si="148"/>
        <v/>
      </c>
    </row>
    <row r="236" spans="1:33" s="396" customFormat="1" ht="19.5" customHeight="1">
      <c r="A236" s="395"/>
      <c r="B236" s="396" t="s">
        <v>136</v>
      </c>
    </row>
    <row r="237" spans="1:33" s="8" customFormat="1">
      <c r="A237" s="672" t="s">
        <v>10</v>
      </c>
      <c r="B237" s="674" t="s">
        <v>207</v>
      </c>
      <c r="C237" s="676" t="s">
        <v>0</v>
      </c>
      <c r="D237" s="385" t="str">
        <f t="shared" ref="D237:AG237" si="149">IF(G$83="","",G$83)</f>
        <v/>
      </c>
      <c r="E237" s="385" t="str">
        <f t="shared" si="149"/>
        <v/>
      </c>
      <c r="F237" s="385" t="str">
        <f t="shared" si="149"/>
        <v/>
      </c>
      <c r="G237" s="385" t="str">
        <f t="shared" si="149"/>
        <v/>
      </c>
      <c r="H237" s="385" t="str">
        <f t="shared" si="149"/>
        <v/>
      </c>
      <c r="I237" s="385" t="str">
        <f t="shared" si="149"/>
        <v/>
      </c>
      <c r="J237" s="385" t="str">
        <f t="shared" si="149"/>
        <v/>
      </c>
      <c r="K237" s="385" t="str">
        <f t="shared" si="149"/>
        <v/>
      </c>
      <c r="L237" s="385" t="str">
        <f t="shared" si="149"/>
        <v/>
      </c>
      <c r="M237" s="385" t="str">
        <f t="shared" si="149"/>
        <v/>
      </c>
      <c r="N237" s="385" t="str">
        <f t="shared" si="149"/>
        <v/>
      </c>
      <c r="O237" s="385" t="str">
        <f t="shared" si="149"/>
        <v/>
      </c>
      <c r="P237" s="385" t="str">
        <f t="shared" si="149"/>
        <v/>
      </c>
      <c r="Q237" s="385" t="str">
        <f t="shared" si="149"/>
        <v/>
      </c>
      <c r="R237" s="385" t="str">
        <f t="shared" si="149"/>
        <v/>
      </c>
      <c r="S237" s="385" t="str">
        <f t="shared" si="149"/>
        <v/>
      </c>
      <c r="T237" s="385" t="str">
        <f t="shared" si="149"/>
        <v/>
      </c>
      <c r="U237" s="385" t="str">
        <f t="shared" si="149"/>
        <v/>
      </c>
      <c r="V237" s="385" t="str">
        <f t="shared" si="149"/>
        <v/>
      </c>
      <c r="W237" s="385" t="str">
        <f t="shared" si="149"/>
        <v/>
      </c>
      <c r="X237" s="385" t="str">
        <f t="shared" si="149"/>
        <v/>
      </c>
      <c r="Y237" s="385" t="str">
        <f t="shared" si="149"/>
        <v/>
      </c>
      <c r="Z237" s="385" t="str">
        <f t="shared" si="149"/>
        <v/>
      </c>
      <c r="AA237" s="385" t="str">
        <f t="shared" si="149"/>
        <v/>
      </c>
      <c r="AB237" s="385" t="str">
        <f t="shared" si="149"/>
        <v/>
      </c>
      <c r="AC237" s="385" t="str">
        <f t="shared" si="149"/>
        <v/>
      </c>
      <c r="AD237" s="385" t="str">
        <f t="shared" si="149"/>
        <v/>
      </c>
      <c r="AE237" s="385" t="str">
        <f t="shared" si="149"/>
        <v/>
      </c>
      <c r="AF237" s="385" t="str">
        <f t="shared" si="149"/>
        <v/>
      </c>
      <c r="AG237" s="385" t="str">
        <f t="shared" si="149"/>
        <v/>
      </c>
    </row>
    <row r="238" spans="1:33" s="8" customFormat="1">
      <c r="A238" s="673"/>
      <c r="B238" s="675"/>
      <c r="C238" s="677"/>
      <c r="D238" s="33" t="str">
        <f t="shared" ref="D238:AG238" si="150">IF(G$84="","",G$84)</f>
        <v/>
      </c>
      <c r="E238" s="33" t="str">
        <f t="shared" si="150"/>
        <v/>
      </c>
      <c r="F238" s="33" t="str">
        <f t="shared" si="150"/>
        <v/>
      </c>
      <c r="G238" s="33" t="str">
        <f t="shared" si="150"/>
        <v/>
      </c>
      <c r="H238" s="33" t="str">
        <f t="shared" si="150"/>
        <v/>
      </c>
      <c r="I238" s="33" t="str">
        <f t="shared" si="150"/>
        <v/>
      </c>
      <c r="J238" s="33" t="str">
        <f t="shared" si="150"/>
        <v/>
      </c>
      <c r="K238" s="33" t="str">
        <f t="shared" si="150"/>
        <v/>
      </c>
      <c r="L238" s="33" t="str">
        <f t="shared" si="150"/>
        <v/>
      </c>
      <c r="M238" s="33" t="str">
        <f t="shared" si="150"/>
        <v/>
      </c>
      <c r="N238" s="33" t="str">
        <f t="shared" si="150"/>
        <v/>
      </c>
      <c r="O238" s="33" t="str">
        <f t="shared" si="150"/>
        <v/>
      </c>
      <c r="P238" s="33" t="str">
        <f t="shared" si="150"/>
        <v/>
      </c>
      <c r="Q238" s="33" t="str">
        <f t="shared" si="150"/>
        <v/>
      </c>
      <c r="R238" s="33" t="str">
        <f t="shared" si="150"/>
        <v/>
      </c>
      <c r="S238" s="33" t="str">
        <f t="shared" si="150"/>
        <v/>
      </c>
      <c r="T238" s="33" t="str">
        <f t="shared" si="150"/>
        <v/>
      </c>
      <c r="U238" s="33" t="str">
        <f t="shared" si="150"/>
        <v/>
      </c>
      <c r="V238" s="33" t="str">
        <f t="shared" si="150"/>
        <v/>
      </c>
      <c r="W238" s="33" t="str">
        <f t="shared" si="150"/>
        <v/>
      </c>
      <c r="X238" s="33" t="str">
        <f t="shared" si="150"/>
        <v/>
      </c>
      <c r="Y238" s="33" t="str">
        <f t="shared" si="150"/>
        <v/>
      </c>
      <c r="Z238" s="33" t="str">
        <f t="shared" si="150"/>
        <v/>
      </c>
      <c r="AA238" s="33" t="str">
        <f t="shared" si="150"/>
        <v/>
      </c>
      <c r="AB238" s="33" t="str">
        <f t="shared" si="150"/>
        <v/>
      </c>
      <c r="AC238" s="33" t="str">
        <f t="shared" si="150"/>
        <v/>
      </c>
      <c r="AD238" s="33" t="str">
        <f t="shared" si="150"/>
        <v/>
      </c>
      <c r="AE238" s="33" t="str">
        <f t="shared" si="150"/>
        <v/>
      </c>
      <c r="AF238" s="33" t="str">
        <f t="shared" si="150"/>
        <v/>
      </c>
      <c r="AG238" s="33" t="str">
        <f t="shared" si="150"/>
        <v/>
      </c>
    </row>
    <row r="239" spans="1:33" s="70" customFormat="1" ht="22.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51">IF(H$83="","",E$235-E$216)</f>
        <v/>
      </c>
      <c r="F239" s="83" t="str">
        <f t="shared" si="151"/>
        <v/>
      </c>
      <c r="G239" s="83" t="str">
        <f t="shared" si="151"/>
        <v/>
      </c>
      <c r="H239" s="83" t="str">
        <f t="shared" si="151"/>
        <v/>
      </c>
      <c r="I239" s="83" t="str">
        <f t="shared" si="151"/>
        <v/>
      </c>
      <c r="J239" s="83" t="str">
        <f t="shared" si="151"/>
        <v/>
      </c>
      <c r="K239" s="83" t="str">
        <f t="shared" si="151"/>
        <v/>
      </c>
      <c r="L239" s="83" t="str">
        <f t="shared" si="151"/>
        <v/>
      </c>
      <c r="M239" s="83" t="str">
        <f t="shared" si="151"/>
        <v/>
      </c>
      <c r="N239" s="83" t="str">
        <f t="shared" si="151"/>
        <v/>
      </c>
      <c r="O239" s="83" t="str">
        <f t="shared" si="151"/>
        <v/>
      </c>
      <c r="P239" s="83" t="str">
        <f t="shared" si="151"/>
        <v/>
      </c>
      <c r="Q239" s="83" t="str">
        <f t="shared" si="151"/>
        <v/>
      </c>
      <c r="R239" s="83" t="str">
        <f t="shared" si="151"/>
        <v/>
      </c>
      <c r="S239" s="83" t="str">
        <f t="shared" si="151"/>
        <v/>
      </c>
      <c r="T239" s="83" t="str">
        <f t="shared" si="151"/>
        <v/>
      </c>
      <c r="U239" s="83" t="str">
        <f t="shared" si="151"/>
        <v/>
      </c>
      <c r="V239" s="83" t="str">
        <f t="shared" si="151"/>
        <v/>
      </c>
      <c r="W239" s="83" t="str">
        <f t="shared" si="151"/>
        <v/>
      </c>
      <c r="X239" s="83" t="str">
        <f t="shared" si="151"/>
        <v/>
      </c>
      <c r="Y239" s="83" t="str">
        <f t="shared" si="151"/>
        <v/>
      </c>
      <c r="Z239" s="83" t="str">
        <f t="shared" si="151"/>
        <v/>
      </c>
      <c r="AA239" s="83" t="str">
        <f t="shared" si="151"/>
        <v/>
      </c>
      <c r="AB239" s="83" t="str">
        <f t="shared" si="151"/>
        <v/>
      </c>
      <c r="AC239" s="83" t="str">
        <f t="shared" si="151"/>
        <v/>
      </c>
      <c r="AD239" s="83" t="str">
        <f t="shared" si="151"/>
        <v/>
      </c>
      <c r="AE239" s="83" t="str">
        <f t="shared" si="151"/>
        <v/>
      </c>
      <c r="AF239" s="83" t="str">
        <f t="shared" si="151"/>
        <v/>
      </c>
      <c r="AG239" s="83" t="str">
        <f t="shared" si="151"/>
        <v/>
      </c>
    </row>
    <row r="240" spans="1:33" s="70" customFormat="1" ht="22.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52">IF(H$83="","",E$234-E$215)</f>
        <v/>
      </c>
      <c r="F240" s="121" t="str">
        <f t="shared" si="152"/>
        <v/>
      </c>
      <c r="G240" s="121" t="str">
        <f t="shared" si="152"/>
        <v/>
      </c>
      <c r="H240" s="121" t="str">
        <f t="shared" si="152"/>
        <v/>
      </c>
      <c r="I240" s="121" t="str">
        <f t="shared" si="152"/>
        <v/>
      </c>
      <c r="J240" s="121" t="str">
        <f t="shared" si="152"/>
        <v/>
      </c>
      <c r="K240" s="121" t="str">
        <f t="shared" si="152"/>
        <v/>
      </c>
      <c r="L240" s="121" t="str">
        <f t="shared" si="152"/>
        <v/>
      </c>
      <c r="M240" s="121" t="str">
        <f t="shared" si="152"/>
        <v/>
      </c>
      <c r="N240" s="121" t="str">
        <f t="shared" si="152"/>
        <v/>
      </c>
      <c r="O240" s="121" t="str">
        <f t="shared" si="152"/>
        <v/>
      </c>
      <c r="P240" s="121" t="str">
        <f t="shared" si="152"/>
        <v/>
      </c>
      <c r="Q240" s="121" t="str">
        <f t="shared" si="152"/>
        <v/>
      </c>
      <c r="R240" s="121" t="str">
        <f t="shared" si="152"/>
        <v/>
      </c>
      <c r="S240" s="121" t="str">
        <f t="shared" si="152"/>
        <v/>
      </c>
      <c r="T240" s="121" t="str">
        <f t="shared" si="152"/>
        <v/>
      </c>
      <c r="U240" s="121" t="str">
        <f t="shared" si="152"/>
        <v/>
      </c>
      <c r="V240" s="121" t="str">
        <f t="shared" si="152"/>
        <v/>
      </c>
      <c r="W240" s="121" t="str">
        <f t="shared" si="152"/>
        <v/>
      </c>
      <c r="X240" s="121" t="str">
        <f t="shared" si="152"/>
        <v/>
      </c>
      <c r="Y240" s="121" t="str">
        <f t="shared" si="152"/>
        <v/>
      </c>
      <c r="Z240" s="121" t="str">
        <f t="shared" si="152"/>
        <v/>
      </c>
      <c r="AA240" s="121" t="str">
        <f t="shared" si="152"/>
        <v/>
      </c>
      <c r="AB240" s="121" t="str">
        <f t="shared" si="152"/>
        <v/>
      </c>
      <c r="AC240" s="121" t="str">
        <f t="shared" si="152"/>
        <v/>
      </c>
      <c r="AD240" s="121" t="str">
        <f t="shared" si="152"/>
        <v/>
      </c>
      <c r="AE240" s="121" t="str">
        <f t="shared" si="152"/>
        <v/>
      </c>
      <c r="AF240" s="121" t="str">
        <f t="shared" si="152"/>
        <v/>
      </c>
      <c r="AG240" s="121" t="str">
        <f t="shared" si="152"/>
        <v/>
      </c>
    </row>
    <row r="241" spans="1:33" s="75" customFormat="1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53">IF(H$83="","",E$223)</f>
        <v/>
      </c>
      <c r="F241" s="129" t="str">
        <f t="shared" si="153"/>
        <v/>
      </c>
      <c r="G241" s="129" t="str">
        <f t="shared" si="153"/>
        <v/>
      </c>
      <c r="H241" s="129" t="str">
        <f t="shared" si="153"/>
        <v/>
      </c>
      <c r="I241" s="129" t="str">
        <f t="shared" si="153"/>
        <v/>
      </c>
      <c r="J241" s="129" t="str">
        <f t="shared" si="153"/>
        <v/>
      </c>
      <c r="K241" s="129" t="str">
        <f t="shared" si="153"/>
        <v/>
      </c>
      <c r="L241" s="129" t="str">
        <f t="shared" si="153"/>
        <v/>
      </c>
      <c r="M241" s="129" t="str">
        <f t="shared" si="153"/>
        <v/>
      </c>
      <c r="N241" s="129" t="str">
        <f t="shared" si="153"/>
        <v/>
      </c>
      <c r="O241" s="129" t="str">
        <f t="shared" si="153"/>
        <v/>
      </c>
      <c r="P241" s="129" t="str">
        <f t="shared" si="153"/>
        <v/>
      </c>
      <c r="Q241" s="129" t="str">
        <f t="shared" si="153"/>
        <v/>
      </c>
      <c r="R241" s="129" t="str">
        <f t="shared" si="153"/>
        <v/>
      </c>
      <c r="S241" s="129" t="str">
        <f t="shared" si="153"/>
        <v/>
      </c>
      <c r="T241" s="129" t="str">
        <f t="shared" si="153"/>
        <v/>
      </c>
      <c r="U241" s="129" t="str">
        <f t="shared" si="153"/>
        <v/>
      </c>
      <c r="V241" s="129" t="str">
        <f t="shared" si="153"/>
        <v/>
      </c>
      <c r="W241" s="129" t="str">
        <f t="shared" si="153"/>
        <v/>
      </c>
      <c r="X241" s="129" t="str">
        <f t="shared" si="153"/>
        <v/>
      </c>
      <c r="Y241" s="129" t="str">
        <f t="shared" si="153"/>
        <v/>
      </c>
      <c r="Z241" s="129" t="str">
        <f t="shared" si="153"/>
        <v/>
      </c>
      <c r="AA241" s="129" t="str">
        <f t="shared" si="153"/>
        <v/>
      </c>
      <c r="AB241" s="129" t="str">
        <f t="shared" si="153"/>
        <v/>
      </c>
      <c r="AC241" s="129" t="str">
        <f t="shared" si="153"/>
        <v/>
      </c>
      <c r="AD241" s="129" t="str">
        <f t="shared" si="153"/>
        <v/>
      </c>
      <c r="AE241" s="129" t="str">
        <f t="shared" si="153"/>
        <v/>
      </c>
      <c r="AF241" s="129" t="str">
        <f t="shared" si="153"/>
        <v/>
      </c>
      <c r="AG241" s="129" t="str">
        <f t="shared" si="153"/>
        <v/>
      </c>
    </row>
    <row r="242" spans="1:33" s="75" customFormat="1">
      <c r="A242" s="119" t="s">
        <v>109</v>
      </c>
      <c r="B242" s="130" t="s">
        <v>257</v>
      </c>
      <c r="C242" s="120" t="s">
        <v>1</v>
      </c>
      <c r="D242" s="131" t="str">
        <f>IF(G$83="","",D$221)</f>
        <v/>
      </c>
      <c r="E242" s="131" t="str">
        <f t="shared" ref="E242:AG242" si="154">IF(H$83="","",E$221)</f>
        <v/>
      </c>
      <c r="F242" s="131" t="str">
        <f t="shared" si="154"/>
        <v/>
      </c>
      <c r="G242" s="131" t="str">
        <f t="shared" si="154"/>
        <v/>
      </c>
      <c r="H242" s="131" t="str">
        <f t="shared" si="154"/>
        <v/>
      </c>
      <c r="I242" s="131" t="str">
        <f t="shared" si="154"/>
        <v/>
      </c>
      <c r="J242" s="131" t="str">
        <f t="shared" si="154"/>
        <v/>
      </c>
      <c r="K242" s="131" t="str">
        <f t="shared" si="154"/>
        <v/>
      </c>
      <c r="L242" s="131" t="str">
        <f t="shared" si="154"/>
        <v/>
      </c>
      <c r="M242" s="131" t="str">
        <f t="shared" si="154"/>
        <v/>
      </c>
      <c r="N242" s="131" t="str">
        <f t="shared" si="154"/>
        <v/>
      </c>
      <c r="O242" s="131" t="str">
        <f t="shared" si="154"/>
        <v/>
      </c>
      <c r="P242" s="131" t="str">
        <f t="shared" si="154"/>
        <v/>
      </c>
      <c r="Q242" s="131" t="str">
        <f t="shared" si="154"/>
        <v/>
      </c>
      <c r="R242" s="131" t="str">
        <f t="shared" si="154"/>
        <v/>
      </c>
      <c r="S242" s="131" t="str">
        <f t="shared" si="154"/>
        <v/>
      </c>
      <c r="T242" s="131" t="str">
        <f t="shared" si="154"/>
        <v/>
      </c>
      <c r="U242" s="131" t="str">
        <f t="shared" si="154"/>
        <v/>
      </c>
      <c r="V242" s="131" t="str">
        <f t="shared" si="154"/>
        <v/>
      </c>
      <c r="W242" s="131" t="str">
        <f t="shared" si="154"/>
        <v/>
      </c>
      <c r="X242" s="131" t="str">
        <f t="shared" si="154"/>
        <v/>
      </c>
      <c r="Y242" s="131" t="str">
        <f t="shared" si="154"/>
        <v/>
      </c>
      <c r="Z242" s="131" t="str">
        <f t="shared" si="154"/>
        <v/>
      </c>
      <c r="AA242" s="131" t="str">
        <f t="shared" si="154"/>
        <v/>
      </c>
      <c r="AB242" s="131" t="str">
        <f t="shared" si="154"/>
        <v/>
      </c>
      <c r="AC242" s="131" t="str">
        <f t="shared" si="154"/>
        <v/>
      </c>
      <c r="AD242" s="131" t="str">
        <f t="shared" si="154"/>
        <v/>
      </c>
      <c r="AE242" s="131" t="str">
        <f t="shared" si="154"/>
        <v/>
      </c>
      <c r="AF242" s="131" t="str">
        <f t="shared" si="154"/>
        <v/>
      </c>
      <c r="AG242" s="131" t="str">
        <f t="shared" si="154"/>
        <v/>
      </c>
    </row>
    <row r="243" spans="1:33" s="75" customFormat="1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55">IF(H$83="","",SUM(E$222,E$232)-SUM(E$213))</f>
        <v/>
      </c>
      <c r="F243" s="74" t="str">
        <f t="shared" si="155"/>
        <v/>
      </c>
      <c r="G243" s="74" t="str">
        <f t="shared" si="155"/>
        <v/>
      </c>
      <c r="H243" s="74" t="str">
        <f t="shared" si="155"/>
        <v/>
      </c>
      <c r="I243" s="74" t="str">
        <f t="shared" si="155"/>
        <v/>
      </c>
      <c r="J243" s="74" t="str">
        <f t="shared" si="155"/>
        <v/>
      </c>
      <c r="K243" s="74" t="str">
        <f t="shared" si="155"/>
        <v/>
      </c>
      <c r="L243" s="74" t="str">
        <f t="shared" si="155"/>
        <v/>
      </c>
      <c r="M243" s="74" t="str">
        <f t="shared" si="155"/>
        <v/>
      </c>
      <c r="N243" s="74" t="str">
        <f t="shared" si="155"/>
        <v/>
      </c>
      <c r="O243" s="74" t="str">
        <f t="shared" si="155"/>
        <v/>
      </c>
      <c r="P243" s="74" t="str">
        <f t="shared" si="155"/>
        <v/>
      </c>
      <c r="Q243" s="74" t="str">
        <f t="shared" si="155"/>
        <v/>
      </c>
      <c r="R243" s="74" t="str">
        <f t="shared" si="155"/>
        <v/>
      </c>
      <c r="S243" s="74" t="str">
        <f t="shared" si="155"/>
        <v/>
      </c>
      <c r="T243" s="74" t="str">
        <f t="shared" si="155"/>
        <v/>
      </c>
      <c r="U243" s="74" t="str">
        <f t="shared" si="155"/>
        <v/>
      </c>
      <c r="V243" s="74" t="str">
        <f t="shared" si="155"/>
        <v/>
      </c>
      <c r="W243" s="74" t="str">
        <f t="shared" si="155"/>
        <v/>
      </c>
      <c r="X243" s="74" t="str">
        <f t="shared" si="155"/>
        <v/>
      </c>
      <c r="Y243" s="74" t="str">
        <f t="shared" si="155"/>
        <v/>
      </c>
      <c r="Z243" s="74" t="str">
        <f t="shared" si="155"/>
        <v/>
      </c>
      <c r="AA243" s="74" t="str">
        <f t="shared" si="155"/>
        <v/>
      </c>
      <c r="AB243" s="74" t="str">
        <f t="shared" si="155"/>
        <v/>
      </c>
      <c r="AC243" s="74" t="str">
        <f t="shared" si="155"/>
        <v/>
      </c>
      <c r="AD243" s="74" t="str">
        <f t="shared" si="155"/>
        <v/>
      </c>
      <c r="AE243" s="74" t="str">
        <f t="shared" si="155"/>
        <v/>
      </c>
      <c r="AF243" s="74" t="str">
        <f t="shared" si="155"/>
        <v/>
      </c>
      <c r="AG243" s="74" t="str">
        <f t="shared" si="155"/>
        <v/>
      </c>
    </row>
    <row r="244" spans="1:33" s="70" customFormat="1" ht="22.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56">IF(H$83="","",E$239-E$241)</f>
        <v/>
      </c>
      <c r="F244" s="266" t="str">
        <f t="shared" si="156"/>
        <v/>
      </c>
      <c r="G244" s="266" t="str">
        <f t="shared" si="156"/>
        <v/>
      </c>
      <c r="H244" s="266" t="str">
        <f t="shared" si="156"/>
        <v/>
      </c>
      <c r="I244" s="266" t="str">
        <f t="shared" si="156"/>
        <v/>
      </c>
      <c r="J244" s="266" t="str">
        <f t="shared" si="156"/>
        <v/>
      </c>
      <c r="K244" s="266" t="str">
        <f t="shared" si="156"/>
        <v/>
      </c>
      <c r="L244" s="266" t="str">
        <f t="shared" si="156"/>
        <v/>
      </c>
      <c r="M244" s="266" t="str">
        <f t="shared" si="156"/>
        <v/>
      </c>
      <c r="N244" s="266" t="str">
        <f t="shared" si="156"/>
        <v/>
      </c>
      <c r="O244" s="266" t="str">
        <f t="shared" si="156"/>
        <v/>
      </c>
      <c r="P244" s="266" t="str">
        <f t="shared" si="156"/>
        <v/>
      </c>
      <c r="Q244" s="266" t="str">
        <f t="shared" si="156"/>
        <v/>
      </c>
      <c r="R244" s="266" t="str">
        <f t="shared" si="156"/>
        <v/>
      </c>
      <c r="S244" s="266" t="str">
        <f t="shared" si="156"/>
        <v/>
      </c>
      <c r="T244" s="266" t="str">
        <f t="shared" si="156"/>
        <v/>
      </c>
      <c r="U244" s="266" t="str">
        <f t="shared" si="156"/>
        <v/>
      </c>
      <c r="V244" s="266" t="str">
        <f t="shared" si="156"/>
        <v/>
      </c>
      <c r="W244" s="266" t="str">
        <f t="shared" si="156"/>
        <v/>
      </c>
      <c r="X244" s="266" t="str">
        <f t="shared" si="156"/>
        <v/>
      </c>
      <c r="Y244" s="266" t="str">
        <f t="shared" si="156"/>
        <v/>
      </c>
      <c r="Z244" s="266" t="str">
        <f t="shared" si="156"/>
        <v/>
      </c>
      <c r="AA244" s="266" t="str">
        <f t="shared" si="156"/>
        <v/>
      </c>
      <c r="AB244" s="266" t="str">
        <f t="shared" si="156"/>
        <v/>
      </c>
      <c r="AC244" s="266" t="str">
        <f t="shared" si="156"/>
        <v/>
      </c>
      <c r="AD244" s="266" t="str">
        <f t="shared" si="156"/>
        <v/>
      </c>
      <c r="AE244" s="266" t="str">
        <f t="shared" si="156"/>
        <v/>
      </c>
      <c r="AF244" s="266" t="str">
        <f t="shared" si="156"/>
        <v/>
      </c>
      <c r="AG244" s="266" t="str">
        <f t="shared" si="156"/>
        <v/>
      </c>
    </row>
    <row r="245" spans="1:33" s="70" customFormat="1" ht="22.5">
      <c r="A245" s="45" t="s">
        <v>316</v>
      </c>
      <c r="B245" s="263" t="s">
        <v>317</v>
      </c>
      <c r="C245" s="146" t="s">
        <v>1</v>
      </c>
      <c r="D245" s="264" t="str">
        <f>IF(G$83="","",D$240-D$242)</f>
        <v/>
      </c>
      <c r="E245" s="264" t="str">
        <f t="shared" ref="E245:AG245" si="157">IF(H$83="","",E$240-E$242)</f>
        <v/>
      </c>
      <c r="F245" s="264" t="str">
        <f t="shared" si="157"/>
        <v/>
      </c>
      <c r="G245" s="264" t="str">
        <f t="shared" si="157"/>
        <v/>
      </c>
      <c r="H245" s="264" t="str">
        <f t="shared" si="157"/>
        <v/>
      </c>
      <c r="I245" s="264" t="str">
        <f t="shared" si="157"/>
        <v/>
      </c>
      <c r="J245" s="264" t="str">
        <f t="shared" si="157"/>
        <v/>
      </c>
      <c r="K245" s="264" t="str">
        <f t="shared" si="157"/>
        <v/>
      </c>
      <c r="L245" s="264" t="str">
        <f t="shared" si="157"/>
        <v/>
      </c>
      <c r="M245" s="264" t="str">
        <f t="shared" si="157"/>
        <v/>
      </c>
      <c r="N245" s="264" t="str">
        <f t="shared" si="157"/>
        <v/>
      </c>
      <c r="O245" s="264" t="str">
        <f t="shared" si="157"/>
        <v/>
      </c>
      <c r="P245" s="264" t="str">
        <f t="shared" si="157"/>
        <v/>
      </c>
      <c r="Q245" s="264" t="str">
        <f t="shared" si="157"/>
        <v/>
      </c>
      <c r="R245" s="264" t="str">
        <f t="shared" si="157"/>
        <v/>
      </c>
      <c r="S245" s="264" t="str">
        <f t="shared" si="157"/>
        <v/>
      </c>
      <c r="T245" s="264" t="str">
        <f t="shared" si="157"/>
        <v/>
      </c>
      <c r="U245" s="264" t="str">
        <f t="shared" si="157"/>
        <v/>
      </c>
      <c r="V245" s="264" t="str">
        <f t="shared" si="157"/>
        <v/>
      </c>
      <c r="W245" s="264" t="str">
        <f t="shared" si="157"/>
        <v/>
      </c>
      <c r="X245" s="264" t="str">
        <f t="shared" si="157"/>
        <v/>
      </c>
      <c r="Y245" s="264" t="str">
        <f t="shared" si="157"/>
        <v/>
      </c>
      <c r="Z245" s="264" t="str">
        <f t="shared" si="157"/>
        <v/>
      </c>
      <c r="AA245" s="264" t="str">
        <f t="shared" si="157"/>
        <v/>
      </c>
      <c r="AB245" s="264" t="str">
        <f t="shared" si="157"/>
        <v/>
      </c>
      <c r="AC245" s="264" t="str">
        <f t="shared" si="157"/>
        <v/>
      </c>
      <c r="AD245" s="264" t="str">
        <f t="shared" si="157"/>
        <v/>
      </c>
      <c r="AE245" s="264" t="str">
        <f t="shared" si="157"/>
        <v/>
      </c>
      <c r="AF245" s="264" t="str">
        <f t="shared" si="157"/>
        <v/>
      </c>
      <c r="AG245" s="264" t="str">
        <f t="shared" si="157"/>
        <v/>
      </c>
    </row>
    <row r="246" spans="1:33" s="75" customFormat="1">
      <c r="A246" s="268" t="s">
        <v>168</v>
      </c>
      <c r="B246" s="399" t="s">
        <v>342</v>
      </c>
      <c r="C246" s="166" t="s">
        <v>1</v>
      </c>
      <c r="D246" s="270" t="str">
        <f>IF(G$83="","",D$244-D$245)</f>
        <v/>
      </c>
      <c r="E246" s="270" t="str">
        <f t="shared" ref="E246:AG246" si="158">IF(H$83="","",E$244-E$245)</f>
        <v/>
      </c>
      <c r="F246" s="270" t="str">
        <f t="shared" si="158"/>
        <v/>
      </c>
      <c r="G246" s="270" t="str">
        <f t="shared" si="158"/>
        <v/>
      </c>
      <c r="H246" s="270" t="str">
        <f t="shared" si="158"/>
        <v/>
      </c>
      <c r="I246" s="270" t="str">
        <f t="shared" si="158"/>
        <v/>
      </c>
      <c r="J246" s="270" t="str">
        <f t="shared" si="158"/>
        <v/>
      </c>
      <c r="K246" s="270" t="str">
        <f t="shared" si="158"/>
        <v/>
      </c>
      <c r="L246" s="270" t="str">
        <f t="shared" si="158"/>
        <v/>
      </c>
      <c r="M246" s="270" t="str">
        <f t="shared" si="158"/>
        <v/>
      </c>
      <c r="N246" s="270" t="str">
        <f t="shared" si="158"/>
        <v/>
      </c>
      <c r="O246" s="270" t="str">
        <f t="shared" si="158"/>
        <v/>
      </c>
      <c r="P246" s="270" t="str">
        <f t="shared" si="158"/>
        <v/>
      </c>
      <c r="Q246" s="270" t="str">
        <f t="shared" si="158"/>
        <v/>
      </c>
      <c r="R246" s="270" t="str">
        <f t="shared" si="158"/>
        <v/>
      </c>
      <c r="S246" s="270" t="str">
        <f t="shared" si="158"/>
        <v/>
      </c>
      <c r="T246" s="270" t="str">
        <f t="shared" si="158"/>
        <v/>
      </c>
      <c r="U246" s="270" t="str">
        <f t="shared" si="158"/>
        <v/>
      </c>
      <c r="V246" s="270" t="str">
        <f t="shared" si="158"/>
        <v/>
      </c>
      <c r="W246" s="270" t="str">
        <f t="shared" si="158"/>
        <v/>
      </c>
      <c r="X246" s="270" t="str">
        <f t="shared" si="158"/>
        <v/>
      </c>
      <c r="Y246" s="270" t="str">
        <f t="shared" si="158"/>
        <v/>
      </c>
      <c r="Z246" s="270" t="str">
        <f t="shared" si="158"/>
        <v/>
      </c>
      <c r="AA246" s="270" t="str">
        <f t="shared" si="158"/>
        <v/>
      </c>
      <c r="AB246" s="270" t="str">
        <f t="shared" si="158"/>
        <v/>
      </c>
      <c r="AC246" s="270" t="str">
        <f t="shared" si="158"/>
        <v/>
      </c>
      <c r="AD246" s="270" t="str">
        <f t="shared" si="158"/>
        <v/>
      </c>
      <c r="AE246" s="270" t="str">
        <f t="shared" si="158"/>
        <v/>
      </c>
      <c r="AF246" s="270" t="str">
        <f t="shared" si="158"/>
        <v/>
      </c>
      <c r="AG246" s="270" t="str">
        <f t="shared" si="158"/>
        <v/>
      </c>
    </row>
    <row r="247" spans="1:33" s="372" customFormat="1" ht="24" customHeight="1">
      <c r="A247" s="371" t="s">
        <v>137</v>
      </c>
      <c r="B247" s="372" t="s">
        <v>138</v>
      </c>
      <c r="H247" s="400"/>
    </row>
    <row r="248" spans="1:33" s="402" customFormat="1" ht="18" customHeight="1">
      <c r="A248" s="401" t="s">
        <v>208</v>
      </c>
      <c r="B248" s="402" t="s">
        <v>209</v>
      </c>
      <c r="H248" s="403"/>
    </row>
    <row r="249" spans="1:33" s="79" customFormat="1" ht="19.5" customHeight="1">
      <c r="A249" s="78"/>
      <c r="B249" s="79" t="s">
        <v>139</v>
      </c>
    </row>
    <row r="250" spans="1:33" s="8" customFormat="1">
      <c r="A250" s="672" t="s">
        <v>10</v>
      </c>
      <c r="B250" s="674" t="s">
        <v>203</v>
      </c>
      <c r="C250" s="676" t="s">
        <v>0</v>
      </c>
      <c r="D250" s="36" t="str">
        <f t="shared" ref="D250:AG250" si="159">IF(G$83="","",G$83)</f>
        <v/>
      </c>
      <c r="E250" s="36" t="str">
        <f t="shared" si="159"/>
        <v/>
      </c>
      <c r="F250" s="36" t="str">
        <f t="shared" si="159"/>
        <v/>
      </c>
      <c r="G250" s="36" t="str">
        <f t="shared" si="159"/>
        <v/>
      </c>
      <c r="H250" s="36" t="str">
        <f t="shared" si="159"/>
        <v/>
      </c>
      <c r="I250" s="36" t="str">
        <f t="shared" si="159"/>
        <v/>
      </c>
      <c r="J250" s="36" t="str">
        <f t="shared" si="159"/>
        <v/>
      </c>
      <c r="K250" s="36" t="str">
        <f t="shared" si="159"/>
        <v/>
      </c>
      <c r="L250" s="36" t="str">
        <f t="shared" si="159"/>
        <v/>
      </c>
      <c r="M250" s="36" t="str">
        <f t="shared" si="159"/>
        <v/>
      </c>
      <c r="N250" s="36" t="str">
        <f t="shared" si="159"/>
        <v/>
      </c>
      <c r="O250" s="36" t="str">
        <f t="shared" si="159"/>
        <v/>
      </c>
      <c r="P250" s="36" t="str">
        <f t="shared" si="159"/>
        <v/>
      </c>
      <c r="Q250" s="36" t="str">
        <f t="shared" si="159"/>
        <v/>
      </c>
      <c r="R250" s="36" t="str">
        <f t="shared" si="159"/>
        <v/>
      </c>
      <c r="S250" s="36" t="str">
        <f t="shared" si="159"/>
        <v/>
      </c>
      <c r="T250" s="36" t="str">
        <f t="shared" si="159"/>
        <v/>
      </c>
      <c r="U250" s="36" t="str">
        <f t="shared" si="159"/>
        <v/>
      </c>
      <c r="V250" s="36" t="str">
        <f t="shared" si="159"/>
        <v/>
      </c>
      <c r="W250" s="36" t="str">
        <f t="shared" si="159"/>
        <v/>
      </c>
      <c r="X250" s="36" t="str">
        <f t="shared" si="159"/>
        <v/>
      </c>
      <c r="Y250" s="36" t="str">
        <f t="shared" si="159"/>
        <v/>
      </c>
      <c r="Z250" s="36" t="str">
        <f t="shared" si="159"/>
        <v/>
      </c>
      <c r="AA250" s="36" t="str">
        <f t="shared" si="159"/>
        <v/>
      </c>
      <c r="AB250" s="36" t="str">
        <f t="shared" si="159"/>
        <v/>
      </c>
      <c r="AC250" s="36" t="str">
        <f t="shared" si="159"/>
        <v/>
      </c>
      <c r="AD250" s="36" t="str">
        <f t="shared" si="159"/>
        <v/>
      </c>
      <c r="AE250" s="36" t="str">
        <f t="shared" si="159"/>
        <v/>
      </c>
      <c r="AF250" s="36" t="str">
        <f t="shared" si="159"/>
        <v/>
      </c>
      <c r="AG250" s="36" t="str">
        <f t="shared" si="159"/>
        <v/>
      </c>
    </row>
    <row r="251" spans="1:33" s="8" customFormat="1">
      <c r="A251" s="673"/>
      <c r="B251" s="675"/>
      <c r="C251" s="677"/>
      <c r="D251" s="33" t="str">
        <f t="shared" ref="D251:AG251" si="160">IF(G$84="","",G$84)</f>
        <v/>
      </c>
      <c r="E251" s="33" t="str">
        <f t="shared" si="160"/>
        <v/>
      </c>
      <c r="F251" s="33" t="str">
        <f t="shared" si="160"/>
        <v/>
      </c>
      <c r="G251" s="33" t="str">
        <f t="shared" si="160"/>
        <v/>
      </c>
      <c r="H251" s="33" t="str">
        <f t="shared" si="160"/>
        <v/>
      </c>
      <c r="I251" s="33" t="str">
        <f t="shared" si="160"/>
        <v/>
      </c>
      <c r="J251" s="33" t="str">
        <f t="shared" si="160"/>
        <v/>
      </c>
      <c r="K251" s="33" t="str">
        <f t="shared" si="160"/>
        <v/>
      </c>
      <c r="L251" s="33" t="str">
        <f t="shared" si="160"/>
        <v/>
      </c>
      <c r="M251" s="33" t="str">
        <f t="shared" si="160"/>
        <v/>
      </c>
      <c r="N251" s="33" t="str">
        <f t="shared" si="160"/>
        <v/>
      </c>
      <c r="O251" s="33" t="str">
        <f t="shared" si="160"/>
        <v/>
      </c>
      <c r="P251" s="33" t="str">
        <f t="shared" si="160"/>
        <v/>
      </c>
      <c r="Q251" s="33" t="str">
        <f t="shared" si="160"/>
        <v/>
      </c>
      <c r="R251" s="33" t="str">
        <f t="shared" si="160"/>
        <v/>
      </c>
      <c r="S251" s="33" t="str">
        <f t="shared" si="160"/>
        <v/>
      </c>
      <c r="T251" s="33" t="str">
        <f t="shared" si="160"/>
        <v/>
      </c>
      <c r="U251" s="33" t="str">
        <f t="shared" si="160"/>
        <v/>
      </c>
      <c r="V251" s="33" t="str">
        <f t="shared" si="160"/>
        <v/>
      </c>
      <c r="W251" s="33" t="str">
        <f t="shared" si="160"/>
        <v/>
      </c>
      <c r="X251" s="33" t="str">
        <f t="shared" si="160"/>
        <v/>
      </c>
      <c r="Y251" s="33" t="str">
        <f t="shared" si="160"/>
        <v/>
      </c>
      <c r="Z251" s="33" t="str">
        <f t="shared" si="160"/>
        <v/>
      </c>
      <c r="AA251" s="33" t="str">
        <f t="shared" si="160"/>
        <v/>
      </c>
      <c r="AB251" s="33" t="str">
        <f t="shared" si="160"/>
        <v/>
      </c>
      <c r="AC251" s="33" t="str">
        <f t="shared" si="160"/>
        <v/>
      </c>
      <c r="AD251" s="33" t="str">
        <f t="shared" si="160"/>
        <v/>
      </c>
      <c r="AE251" s="33" t="str">
        <f t="shared" si="160"/>
        <v/>
      </c>
      <c r="AF251" s="33" t="str">
        <f t="shared" si="160"/>
        <v/>
      </c>
      <c r="AG251" s="33" t="str">
        <f t="shared" si="160"/>
        <v/>
      </c>
    </row>
    <row r="252" spans="1:33" s="69" customFormat="1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>
      <c r="A262" s="78"/>
      <c r="B262" s="79" t="s">
        <v>140</v>
      </c>
    </row>
    <row r="263" spans="1:33" s="8" customFormat="1">
      <c r="A263" s="672" t="s">
        <v>10</v>
      </c>
      <c r="B263" s="674" t="s">
        <v>212</v>
      </c>
      <c r="C263" s="676" t="s">
        <v>0</v>
      </c>
      <c r="D263" s="36" t="str">
        <f t="shared" ref="D263:AG263" si="161">IF(G$83="","",G$83)</f>
        <v/>
      </c>
      <c r="E263" s="36" t="str">
        <f t="shared" si="161"/>
        <v/>
      </c>
      <c r="F263" s="36" t="str">
        <f t="shared" si="161"/>
        <v/>
      </c>
      <c r="G263" s="36" t="str">
        <f t="shared" si="161"/>
        <v/>
      </c>
      <c r="H263" s="36" t="str">
        <f t="shared" si="161"/>
        <v/>
      </c>
      <c r="I263" s="36" t="str">
        <f t="shared" si="161"/>
        <v/>
      </c>
      <c r="J263" s="36" t="str">
        <f t="shared" si="161"/>
        <v/>
      </c>
      <c r="K263" s="36" t="str">
        <f t="shared" si="161"/>
        <v/>
      </c>
      <c r="L263" s="36" t="str">
        <f t="shared" si="161"/>
        <v/>
      </c>
      <c r="M263" s="36" t="str">
        <f t="shared" si="161"/>
        <v/>
      </c>
      <c r="N263" s="36" t="str">
        <f t="shared" si="161"/>
        <v/>
      </c>
      <c r="O263" s="36" t="str">
        <f t="shared" si="161"/>
        <v/>
      </c>
      <c r="P263" s="36" t="str">
        <f t="shared" si="161"/>
        <v/>
      </c>
      <c r="Q263" s="36" t="str">
        <f t="shared" si="161"/>
        <v/>
      </c>
      <c r="R263" s="36" t="str">
        <f t="shared" si="161"/>
        <v/>
      </c>
      <c r="S263" s="36" t="str">
        <f t="shared" si="161"/>
        <v/>
      </c>
      <c r="T263" s="36" t="str">
        <f t="shared" si="161"/>
        <v/>
      </c>
      <c r="U263" s="36" t="str">
        <f t="shared" si="161"/>
        <v/>
      </c>
      <c r="V263" s="36" t="str">
        <f t="shared" si="161"/>
        <v/>
      </c>
      <c r="W263" s="36" t="str">
        <f t="shared" si="161"/>
        <v/>
      </c>
      <c r="X263" s="36" t="str">
        <f t="shared" si="161"/>
        <v/>
      </c>
      <c r="Y263" s="36" t="str">
        <f t="shared" si="161"/>
        <v/>
      </c>
      <c r="Z263" s="36" t="str">
        <f t="shared" si="161"/>
        <v/>
      </c>
      <c r="AA263" s="36" t="str">
        <f t="shared" si="161"/>
        <v/>
      </c>
      <c r="AB263" s="36" t="str">
        <f t="shared" si="161"/>
        <v/>
      </c>
      <c r="AC263" s="36" t="str">
        <f t="shared" si="161"/>
        <v/>
      </c>
      <c r="AD263" s="36" t="str">
        <f t="shared" si="161"/>
        <v/>
      </c>
      <c r="AE263" s="36" t="str">
        <f t="shared" si="161"/>
        <v/>
      </c>
      <c r="AF263" s="36" t="str">
        <f t="shared" si="161"/>
        <v/>
      </c>
      <c r="AG263" s="36" t="str">
        <f t="shared" si="161"/>
        <v/>
      </c>
    </row>
    <row r="264" spans="1:33" s="8" customFormat="1">
      <c r="A264" s="673"/>
      <c r="B264" s="675"/>
      <c r="C264" s="677"/>
      <c r="D264" s="33" t="str">
        <f t="shared" ref="D264:AG264" si="162">IF(G$84="","",G$84)</f>
        <v/>
      </c>
      <c r="E264" s="33" t="str">
        <f t="shared" si="162"/>
        <v/>
      </c>
      <c r="F264" s="33" t="str">
        <f t="shared" si="162"/>
        <v/>
      </c>
      <c r="G264" s="33" t="str">
        <f t="shared" si="162"/>
        <v/>
      </c>
      <c r="H264" s="33" t="str">
        <f t="shared" si="162"/>
        <v/>
      </c>
      <c r="I264" s="33" t="str">
        <f t="shared" si="162"/>
        <v/>
      </c>
      <c r="J264" s="33" t="str">
        <f t="shared" si="162"/>
        <v/>
      </c>
      <c r="K264" s="33" t="str">
        <f t="shared" si="162"/>
        <v/>
      </c>
      <c r="L264" s="33" t="str">
        <f t="shared" si="162"/>
        <v/>
      </c>
      <c r="M264" s="33" t="str">
        <f t="shared" si="162"/>
        <v/>
      </c>
      <c r="N264" s="33" t="str">
        <f t="shared" si="162"/>
        <v/>
      </c>
      <c r="O264" s="33" t="str">
        <f t="shared" si="162"/>
        <v/>
      </c>
      <c r="P264" s="33" t="str">
        <f t="shared" si="162"/>
        <v/>
      </c>
      <c r="Q264" s="33" t="str">
        <f t="shared" si="162"/>
        <v/>
      </c>
      <c r="R264" s="33" t="str">
        <f t="shared" si="162"/>
        <v/>
      </c>
      <c r="S264" s="33" t="str">
        <f t="shared" si="162"/>
        <v/>
      </c>
      <c r="T264" s="33" t="str">
        <f t="shared" si="162"/>
        <v/>
      </c>
      <c r="U264" s="33" t="str">
        <f t="shared" si="162"/>
        <v/>
      </c>
      <c r="V264" s="33" t="str">
        <f t="shared" si="162"/>
        <v/>
      </c>
      <c r="W264" s="33" t="str">
        <f t="shared" si="162"/>
        <v/>
      </c>
      <c r="X264" s="33" t="str">
        <f t="shared" si="162"/>
        <v/>
      </c>
      <c r="Y264" s="33" t="str">
        <f t="shared" si="162"/>
        <v/>
      </c>
      <c r="Z264" s="33" t="str">
        <f t="shared" si="162"/>
        <v/>
      </c>
      <c r="AA264" s="33" t="str">
        <f t="shared" si="162"/>
        <v/>
      </c>
      <c r="AB264" s="33" t="str">
        <f t="shared" si="162"/>
        <v/>
      </c>
      <c r="AC264" s="33" t="str">
        <f t="shared" si="162"/>
        <v/>
      </c>
      <c r="AD264" s="33" t="str">
        <f t="shared" si="162"/>
        <v/>
      </c>
      <c r="AE264" s="33" t="str">
        <f t="shared" si="162"/>
        <v/>
      </c>
      <c r="AF264" s="33" t="str">
        <f t="shared" si="162"/>
        <v/>
      </c>
      <c r="AG264" s="33" t="str">
        <f t="shared" si="162"/>
        <v/>
      </c>
    </row>
    <row r="265" spans="1:33" s="69" customFormat="1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>
      <c r="A275" s="401" t="s">
        <v>210</v>
      </c>
      <c r="B275" s="402" t="s">
        <v>211</v>
      </c>
      <c r="H275" s="403"/>
    </row>
    <row r="276" spans="1:40" s="405" customFormat="1" ht="19.5" customHeight="1">
      <c r="A276" s="404"/>
      <c r="B276" s="405" t="s">
        <v>141</v>
      </c>
    </row>
    <row r="277" spans="1:40" s="8" customFormat="1" ht="11.25" customHeight="1">
      <c r="A277" s="672" t="s">
        <v>22</v>
      </c>
      <c r="B277" s="674" t="s">
        <v>239</v>
      </c>
      <c r="C277" s="676" t="s">
        <v>0</v>
      </c>
      <c r="D277" s="676" t="s">
        <v>60</v>
      </c>
      <c r="E277" s="385" t="str">
        <f t="shared" ref="E277:AH277" si="163">IF(G$83="","",G$83)</f>
        <v/>
      </c>
      <c r="F277" s="385" t="str">
        <f t="shared" si="163"/>
        <v/>
      </c>
      <c r="G277" s="385" t="str">
        <f t="shared" si="163"/>
        <v/>
      </c>
      <c r="H277" s="385" t="str">
        <f t="shared" si="163"/>
        <v/>
      </c>
      <c r="I277" s="385" t="str">
        <f t="shared" si="163"/>
        <v/>
      </c>
      <c r="J277" s="385" t="str">
        <f t="shared" si="163"/>
        <v/>
      </c>
      <c r="K277" s="385" t="str">
        <f t="shared" si="163"/>
        <v/>
      </c>
      <c r="L277" s="385" t="str">
        <f t="shared" si="163"/>
        <v/>
      </c>
      <c r="M277" s="385" t="str">
        <f t="shared" si="163"/>
        <v/>
      </c>
      <c r="N277" s="385" t="str">
        <f t="shared" si="163"/>
        <v/>
      </c>
      <c r="O277" s="385" t="str">
        <f t="shared" si="163"/>
        <v/>
      </c>
      <c r="P277" s="385" t="str">
        <f t="shared" si="163"/>
        <v/>
      </c>
      <c r="Q277" s="385" t="str">
        <f t="shared" si="163"/>
        <v/>
      </c>
      <c r="R277" s="385" t="str">
        <f t="shared" si="163"/>
        <v/>
      </c>
      <c r="S277" s="385" t="str">
        <f t="shared" si="163"/>
        <v/>
      </c>
      <c r="T277" s="385" t="str">
        <f t="shared" si="163"/>
        <v/>
      </c>
      <c r="U277" s="385" t="str">
        <f t="shared" si="163"/>
        <v/>
      </c>
      <c r="V277" s="385" t="str">
        <f t="shared" si="163"/>
        <v/>
      </c>
      <c r="W277" s="385" t="str">
        <f t="shared" si="163"/>
        <v/>
      </c>
      <c r="X277" s="385" t="str">
        <f t="shared" si="163"/>
        <v/>
      </c>
      <c r="Y277" s="385" t="str">
        <f t="shared" si="163"/>
        <v/>
      </c>
      <c r="Z277" s="385" t="str">
        <f t="shared" si="163"/>
        <v/>
      </c>
      <c r="AA277" s="385" t="str">
        <f t="shared" si="163"/>
        <v/>
      </c>
      <c r="AB277" s="385" t="str">
        <f t="shared" si="163"/>
        <v/>
      </c>
      <c r="AC277" s="385" t="str">
        <f t="shared" si="163"/>
        <v/>
      </c>
      <c r="AD277" s="385" t="str">
        <f t="shared" si="163"/>
        <v/>
      </c>
      <c r="AE277" s="385" t="str">
        <f t="shared" si="163"/>
        <v/>
      </c>
      <c r="AF277" s="385" t="str">
        <f t="shared" si="163"/>
        <v/>
      </c>
      <c r="AG277" s="385" t="str">
        <f t="shared" si="163"/>
        <v/>
      </c>
      <c r="AH277" s="385" t="str">
        <f t="shared" si="163"/>
        <v/>
      </c>
    </row>
    <row r="278" spans="1:40" s="8" customFormat="1" ht="11.25" customHeight="1">
      <c r="A278" s="680"/>
      <c r="B278" s="675"/>
      <c r="C278" s="681"/>
      <c r="D278" s="681"/>
      <c r="E278" s="33" t="str">
        <f t="shared" ref="E278:AH278" si="164">IF(G$84="","",G$84)</f>
        <v/>
      </c>
      <c r="F278" s="33" t="str">
        <f t="shared" si="164"/>
        <v/>
      </c>
      <c r="G278" s="33" t="str">
        <f t="shared" si="164"/>
        <v/>
      </c>
      <c r="H278" s="33" t="str">
        <f t="shared" si="164"/>
        <v/>
      </c>
      <c r="I278" s="33" t="str">
        <f t="shared" si="164"/>
        <v/>
      </c>
      <c r="J278" s="33" t="str">
        <f t="shared" si="164"/>
        <v/>
      </c>
      <c r="K278" s="33" t="str">
        <f t="shared" si="164"/>
        <v/>
      </c>
      <c r="L278" s="33" t="str">
        <f t="shared" si="164"/>
        <v/>
      </c>
      <c r="M278" s="33" t="str">
        <f t="shared" si="164"/>
        <v/>
      </c>
      <c r="N278" s="33" t="str">
        <f t="shared" si="164"/>
        <v/>
      </c>
      <c r="O278" s="33" t="str">
        <f t="shared" si="164"/>
        <v/>
      </c>
      <c r="P278" s="33" t="str">
        <f t="shared" si="164"/>
        <v/>
      </c>
      <c r="Q278" s="33" t="str">
        <f t="shared" si="164"/>
        <v/>
      </c>
      <c r="R278" s="33" t="str">
        <f t="shared" si="164"/>
        <v/>
      </c>
      <c r="S278" s="33" t="str">
        <f t="shared" si="164"/>
        <v/>
      </c>
      <c r="T278" s="33" t="str">
        <f t="shared" si="164"/>
        <v/>
      </c>
      <c r="U278" s="33" t="str">
        <f t="shared" si="164"/>
        <v/>
      </c>
      <c r="V278" s="33" t="str">
        <f t="shared" si="164"/>
        <v/>
      </c>
      <c r="W278" s="33" t="str">
        <f t="shared" si="164"/>
        <v/>
      </c>
      <c r="X278" s="33" t="str">
        <f t="shared" si="164"/>
        <v/>
      </c>
      <c r="Y278" s="33" t="str">
        <f t="shared" si="164"/>
        <v/>
      </c>
      <c r="Z278" s="33" t="str">
        <f t="shared" si="164"/>
        <v/>
      </c>
      <c r="AA278" s="33" t="str">
        <f t="shared" si="164"/>
        <v/>
      </c>
      <c r="AB278" s="33" t="str">
        <f t="shared" si="164"/>
        <v/>
      </c>
      <c r="AC278" s="33" t="str">
        <f t="shared" si="164"/>
        <v/>
      </c>
      <c r="AD278" s="33" t="str">
        <f t="shared" si="164"/>
        <v/>
      </c>
      <c r="AE278" s="33" t="str">
        <f t="shared" si="164"/>
        <v/>
      </c>
      <c r="AF278" s="33" t="str">
        <f t="shared" si="164"/>
        <v/>
      </c>
      <c r="AG278" s="33" t="str">
        <f t="shared" si="164"/>
        <v/>
      </c>
      <c r="AH278" s="33" t="str">
        <f t="shared" si="164"/>
        <v/>
      </c>
    </row>
    <row r="279" spans="1:40" s="70" customFormat="1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>
      <c r="A289" s="93" t="s">
        <v>112</v>
      </c>
      <c r="B289" s="202" t="s">
        <v>245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>
      <c r="A290" s="404"/>
      <c r="B290" s="405" t="s">
        <v>213</v>
      </c>
    </row>
    <row r="291" spans="1:40" s="8" customFormat="1" ht="11.25" customHeight="1">
      <c r="A291" s="672" t="s">
        <v>124</v>
      </c>
      <c r="B291" s="674" t="s">
        <v>238</v>
      </c>
      <c r="C291" s="676" t="s">
        <v>0</v>
      </c>
      <c r="D291" s="676" t="s">
        <v>60</v>
      </c>
      <c r="E291" s="385" t="str">
        <f t="shared" ref="E291:AH291" si="165">IF(G$83="","",G$83)</f>
        <v/>
      </c>
      <c r="F291" s="385" t="str">
        <f t="shared" si="165"/>
        <v/>
      </c>
      <c r="G291" s="385" t="str">
        <f t="shared" si="165"/>
        <v/>
      </c>
      <c r="H291" s="385" t="str">
        <f t="shared" si="165"/>
        <v/>
      </c>
      <c r="I291" s="385" t="str">
        <f t="shared" si="165"/>
        <v/>
      </c>
      <c r="J291" s="385" t="str">
        <f t="shared" si="165"/>
        <v/>
      </c>
      <c r="K291" s="385" t="str">
        <f t="shared" si="165"/>
        <v/>
      </c>
      <c r="L291" s="385" t="str">
        <f t="shared" si="165"/>
        <v/>
      </c>
      <c r="M291" s="385" t="str">
        <f t="shared" si="165"/>
        <v/>
      </c>
      <c r="N291" s="385" t="str">
        <f t="shared" si="165"/>
        <v/>
      </c>
      <c r="O291" s="385" t="str">
        <f t="shared" si="165"/>
        <v/>
      </c>
      <c r="P291" s="385" t="str">
        <f t="shared" si="165"/>
        <v/>
      </c>
      <c r="Q291" s="385" t="str">
        <f t="shared" si="165"/>
        <v/>
      </c>
      <c r="R291" s="385" t="str">
        <f t="shared" si="165"/>
        <v/>
      </c>
      <c r="S291" s="385" t="str">
        <f t="shared" si="165"/>
        <v/>
      </c>
      <c r="T291" s="385" t="str">
        <f t="shared" si="165"/>
        <v/>
      </c>
      <c r="U291" s="385" t="str">
        <f t="shared" si="165"/>
        <v/>
      </c>
      <c r="V291" s="385" t="str">
        <f t="shared" si="165"/>
        <v/>
      </c>
      <c r="W291" s="385" t="str">
        <f t="shared" si="165"/>
        <v/>
      </c>
      <c r="X291" s="385" t="str">
        <f t="shared" si="165"/>
        <v/>
      </c>
      <c r="Y291" s="385" t="str">
        <f t="shared" si="165"/>
        <v/>
      </c>
      <c r="Z291" s="385" t="str">
        <f t="shared" si="165"/>
        <v/>
      </c>
      <c r="AA291" s="385" t="str">
        <f t="shared" si="165"/>
        <v/>
      </c>
      <c r="AB291" s="385" t="str">
        <f t="shared" si="165"/>
        <v/>
      </c>
      <c r="AC291" s="385" t="str">
        <f t="shared" si="165"/>
        <v/>
      </c>
      <c r="AD291" s="385" t="str">
        <f t="shared" si="165"/>
        <v/>
      </c>
      <c r="AE291" s="385" t="str">
        <f t="shared" si="165"/>
        <v/>
      </c>
      <c r="AF291" s="385" t="str">
        <f t="shared" si="165"/>
        <v/>
      </c>
      <c r="AG291" s="385" t="str">
        <f t="shared" si="165"/>
        <v/>
      </c>
      <c r="AH291" s="385" t="str">
        <f t="shared" si="165"/>
        <v/>
      </c>
    </row>
    <row r="292" spans="1:40" s="8" customFormat="1" ht="11.25" customHeight="1">
      <c r="A292" s="680"/>
      <c r="B292" s="675"/>
      <c r="C292" s="681"/>
      <c r="D292" s="681"/>
      <c r="E292" s="33" t="str">
        <f t="shared" ref="E292:AH292" si="166">IF(G$84="","",G$84)</f>
        <v/>
      </c>
      <c r="F292" s="33" t="str">
        <f t="shared" si="166"/>
        <v/>
      </c>
      <c r="G292" s="33" t="str">
        <f t="shared" si="166"/>
        <v/>
      </c>
      <c r="H292" s="33" t="str">
        <f t="shared" si="166"/>
        <v/>
      </c>
      <c r="I292" s="33" t="str">
        <f t="shared" si="166"/>
        <v/>
      </c>
      <c r="J292" s="33" t="str">
        <f t="shared" si="166"/>
        <v/>
      </c>
      <c r="K292" s="33" t="str">
        <f t="shared" si="166"/>
        <v/>
      </c>
      <c r="L292" s="33" t="str">
        <f t="shared" si="166"/>
        <v/>
      </c>
      <c r="M292" s="33" t="str">
        <f t="shared" si="166"/>
        <v/>
      </c>
      <c r="N292" s="33" t="str">
        <f t="shared" si="166"/>
        <v/>
      </c>
      <c r="O292" s="33" t="str">
        <f t="shared" si="166"/>
        <v/>
      </c>
      <c r="P292" s="33" t="str">
        <f t="shared" si="166"/>
        <v/>
      </c>
      <c r="Q292" s="33" t="str">
        <f t="shared" si="166"/>
        <v/>
      </c>
      <c r="R292" s="33" t="str">
        <f t="shared" si="166"/>
        <v/>
      </c>
      <c r="S292" s="33" t="str">
        <f t="shared" si="166"/>
        <v/>
      </c>
      <c r="T292" s="33" t="str">
        <f t="shared" si="166"/>
        <v/>
      </c>
      <c r="U292" s="33" t="str">
        <f t="shared" si="166"/>
        <v/>
      </c>
      <c r="V292" s="33" t="str">
        <f t="shared" si="166"/>
        <v/>
      </c>
      <c r="W292" s="33" t="str">
        <f t="shared" si="166"/>
        <v/>
      </c>
      <c r="X292" s="33" t="str">
        <f t="shared" si="166"/>
        <v/>
      </c>
      <c r="Y292" s="33" t="str">
        <f t="shared" si="166"/>
        <v/>
      </c>
      <c r="Z292" s="33" t="str">
        <f t="shared" si="166"/>
        <v/>
      </c>
      <c r="AA292" s="33" t="str">
        <f t="shared" si="166"/>
        <v/>
      </c>
      <c r="AB292" s="33" t="str">
        <f t="shared" si="166"/>
        <v/>
      </c>
      <c r="AC292" s="33" t="str">
        <f t="shared" si="166"/>
        <v/>
      </c>
      <c r="AD292" s="33" t="str">
        <f t="shared" si="166"/>
        <v/>
      </c>
      <c r="AE292" s="33" t="str">
        <f t="shared" si="166"/>
        <v/>
      </c>
      <c r="AF292" s="33" t="str">
        <f t="shared" si="166"/>
        <v/>
      </c>
      <c r="AG292" s="33" t="str">
        <f t="shared" si="166"/>
        <v/>
      </c>
      <c r="AH292" s="33" t="str">
        <f t="shared" si="166"/>
        <v/>
      </c>
    </row>
    <row r="293" spans="1:40" s="70" customFormat="1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>
      <c r="A303" s="93" t="s">
        <v>108</v>
      </c>
      <c r="B303" s="202" t="s">
        <v>245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>
      <c r="A304" s="404"/>
      <c r="B304" s="405" t="s">
        <v>214</v>
      </c>
    </row>
    <row r="305" spans="1:40" s="8" customFormat="1">
      <c r="A305" s="672" t="s">
        <v>22</v>
      </c>
      <c r="B305" s="674" t="s">
        <v>215</v>
      </c>
      <c r="C305" s="676" t="s">
        <v>0</v>
      </c>
      <c r="D305" s="385" t="str">
        <f t="shared" ref="D305:AG305" si="167">IF(G$83="","",G$83)</f>
        <v/>
      </c>
      <c r="E305" s="385" t="str">
        <f t="shared" si="167"/>
        <v/>
      </c>
      <c r="F305" s="385" t="str">
        <f t="shared" si="167"/>
        <v/>
      </c>
      <c r="G305" s="385" t="str">
        <f t="shared" si="167"/>
        <v/>
      </c>
      <c r="H305" s="385" t="str">
        <f t="shared" si="167"/>
        <v/>
      </c>
      <c r="I305" s="385" t="str">
        <f t="shared" si="167"/>
        <v/>
      </c>
      <c r="J305" s="385" t="str">
        <f t="shared" si="167"/>
        <v/>
      </c>
      <c r="K305" s="385" t="str">
        <f t="shared" si="167"/>
        <v/>
      </c>
      <c r="L305" s="385" t="str">
        <f t="shared" si="167"/>
        <v/>
      </c>
      <c r="M305" s="385" t="str">
        <f t="shared" si="167"/>
        <v/>
      </c>
      <c r="N305" s="385" t="str">
        <f t="shared" si="167"/>
        <v/>
      </c>
      <c r="O305" s="385" t="str">
        <f t="shared" si="167"/>
        <v/>
      </c>
      <c r="P305" s="385" t="str">
        <f t="shared" si="167"/>
        <v/>
      </c>
      <c r="Q305" s="385" t="str">
        <f t="shared" si="167"/>
        <v/>
      </c>
      <c r="R305" s="385" t="str">
        <f t="shared" si="167"/>
        <v/>
      </c>
      <c r="S305" s="385" t="str">
        <f t="shared" si="167"/>
        <v/>
      </c>
      <c r="T305" s="385" t="str">
        <f t="shared" si="167"/>
        <v/>
      </c>
      <c r="U305" s="385" t="str">
        <f t="shared" si="167"/>
        <v/>
      </c>
      <c r="V305" s="385" t="str">
        <f t="shared" si="167"/>
        <v/>
      </c>
      <c r="W305" s="385" t="str">
        <f t="shared" si="167"/>
        <v/>
      </c>
      <c r="X305" s="385" t="str">
        <f t="shared" si="167"/>
        <v/>
      </c>
      <c r="Y305" s="385" t="str">
        <f t="shared" si="167"/>
        <v/>
      </c>
      <c r="Z305" s="385" t="str">
        <f t="shared" si="167"/>
        <v/>
      </c>
      <c r="AA305" s="385" t="str">
        <f t="shared" si="167"/>
        <v/>
      </c>
      <c r="AB305" s="385" t="str">
        <f t="shared" si="167"/>
        <v/>
      </c>
      <c r="AC305" s="385" t="str">
        <f t="shared" si="167"/>
        <v/>
      </c>
      <c r="AD305" s="385" t="str">
        <f t="shared" si="167"/>
        <v/>
      </c>
      <c r="AE305" s="385" t="str">
        <f t="shared" si="167"/>
        <v/>
      </c>
      <c r="AF305" s="385" t="str">
        <f t="shared" si="167"/>
        <v/>
      </c>
      <c r="AG305" s="385" t="str">
        <f t="shared" si="167"/>
        <v/>
      </c>
    </row>
    <row r="306" spans="1:40" s="8" customFormat="1">
      <c r="A306" s="673"/>
      <c r="B306" s="675"/>
      <c r="C306" s="677"/>
      <c r="D306" s="33" t="str">
        <f t="shared" ref="D306:AG306" si="168">IF(G$84="","",G$84)</f>
        <v/>
      </c>
      <c r="E306" s="33" t="str">
        <f t="shared" si="168"/>
        <v/>
      </c>
      <c r="F306" s="33" t="str">
        <f t="shared" si="168"/>
        <v/>
      </c>
      <c r="G306" s="33" t="str">
        <f t="shared" si="168"/>
        <v/>
      </c>
      <c r="H306" s="33" t="str">
        <f t="shared" si="168"/>
        <v/>
      </c>
      <c r="I306" s="33" t="str">
        <f t="shared" si="168"/>
        <v/>
      </c>
      <c r="J306" s="33" t="str">
        <f t="shared" si="168"/>
        <v/>
      </c>
      <c r="K306" s="33" t="str">
        <f t="shared" si="168"/>
        <v/>
      </c>
      <c r="L306" s="33" t="str">
        <f t="shared" si="168"/>
        <v/>
      </c>
      <c r="M306" s="33" t="str">
        <f t="shared" si="168"/>
        <v/>
      </c>
      <c r="N306" s="33" t="str">
        <f t="shared" si="168"/>
        <v/>
      </c>
      <c r="O306" s="33" t="str">
        <f t="shared" si="168"/>
        <v/>
      </c>
      <c r="P306" s="33" t="str">
        <f t="shared" si="168"/>
        <v/>
      </c>
      <c r="Q306" s="33" t="str">
        <f t="shared" si="168"/>
        <v/>
      </c>
      <c r="R306" s="33" t="str">
        <f t="shared" si="168"/>
        <v/>
      </c>
      <c r="S306" s="33" t="str">
        <f t="shared" si="168"/>
        <v/>
      </c>
      <c r="T306" s="33" t="str">
        <f t="shared" si="168"/>
        <v/>
      </c>
      <c r="U306" s="33" t="str">
        <f t="shared" si="168"/>
        <v/>
      </c>
      <c r="V306" s="33" t="str">
        <f t="shared" si="168"/>
        <v/>
      </c>
      <c r="W306" s="33" t="str">
        <f t="shared" si="168"/>
        <v/>
      </c>
      <c r="X306" s="33" t="str">
        <f t="shared" si="168"/>
        <v/>
      </c>
      <c r="Y306" s="33" t="str">
        <f t="shared" si="168"/>
        <v/>
      </c>
      <c r="Z306" s="33" t="str">
        <f t="shared" si="168"/>
        <v/>
      </c>
      <c r="AA306" s="33" t="str">
        <f t="shared" si="168"/>
        <v/>
      </c>
      <c r="AB306" s="33" t="str">
        <f t="shared" si="168"/>
        <v/>
      </c>
      <c r="AC306" s="33" t="str">
        <f t="shared" si="168"/>
        <v/>
      </c>
      <c r="AD306" s="33" t="str">
        <f t="shared" si="168"/>
        <v/>
      </c>
      <c r="AE306" s="33" t="str">
        <f t="shared" si="168"/>
        <v/>
      </c>
      <c r="AF306" s="33" t="str">
        <f t="shared" si="168"/>
        <v/>
      </c>
      <c r="AG306" s="33" t="str">
        <f t="shared" si="168"/>
        <v/>
      </c>
    </row>
    <row r="307" spans="1:40" s="70" customFormat="1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169">IF(H$83="","",SUMPRODUCT(E$265:E$274,F$293:F$302))</f>
        <v/>
      </c>
      <c r="F307" s="83" t="str">
        <f t="shared" si="169"/>
        <v/>
      </c>
      <c r="G307" s="83" t="str">
        <f t="shared" si="169"/>
        <v/>
      </c>
      <c r="H307" s="83" t="str">
        <f>IF(K$83="","",SUMPRODUCT(H$265:H$274,I$293:I$302))</f>
        <v/>
      </c>
      <c r="I307" s="83" t="str">
        <f t="shared" si="169"/>
        <v/>
      </c>
      <c r="J307" s="83" t="str">
        <f t="shared" si="169"/>
        <v/>
      </c>
      <c r="K307" s="83" t="str">
        <f t="shared" si="169"/>
        <v/>
      </c>
      <c r="L307" s="83" t="str">
        <f t="shared" si="169"/>
        <v/>
      </c>
      <c r="M307" s="83" t="str">
        <f t="shared" si="169"/>
        <v/>
      </c>
      <c r="N307" s="83" t="str">
        <f t="shared" si="169"/>
        <v/>
      </c>
      <c r="O307" s="83" t="str">
        <f t="shared" si="169"/>
        <v/>
      </c>
      <c r="P307" s="83" t="str">
        <f t="shared" si="169"/>
        <v/>
      </c>
      <c r="Q307" s="83" t="str">
        <f t="shared" si="169"/>
        <v/>
      </c>
      <c r="R307" s="83" t="str">
        <f t="shared" si="169"/>
        <v/>
      </c>
      <c r="S307" s="83" t="str">
        <f t="shared" si="169"/>
        <v/>
      </c>
      <c r="T307" s="83" t="str">
        <f t="shared" si="169"/>
        <v/>
      </c>
      <c r="U307" s="83" t="str">
        <f t="shared" si="169"/>
        <v/>
      </c>
      <c r="V307" s="83" t="str">
        <f t="shared" si="169"/>
        <v/>
      </c>
      <c r="W307" s="83" t="str">
        <f t="shared" si="169"/>
        <v/>
      </c>
      <c r="X307" s="83" t="str">
        <f t="shared" si="169"/>
        <v/>
      </c>
      <c r="Y307" s="83" t="str">
        <f t="shared" si="169"/>
        <v/>
      </c>
      <c r="Z307" s="83" t="str">
        <f t="shared" si="169"/>
        <v/>
      </c>
      <c r="AA307" s="83" t="str">
        <f t="shared" si="169"/>
        <v/>
      </c>
      <c r="AB307" s="83" t="str">
        <f t="shared" si="169"/>
        <v/>
      </c>
      <c r="AC307" s="83" t="str">
        <f t="shared" si="169"/>
        <v/>
      </c>
      <c r="AD307" s="83" t="str">
        <f t="shared" si="169"/>
        <v/>
      </c>
      <c r="AE307" s="83" t="str">
        <f t="shared" si="169"/>
        <v/>
      </c>
      <c r="AF307" s="83" t="str">
        <f t="shared" si="169"/>
        <v/>
      </c>
      <c r="AG307" s="83" t="str">
        <f t="shared" si="169"/>
        <v/>
      </c>
    </row>
    <row r="308" spans="1:40" s="70" customFormat="1" ht="22.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170">IF(H$83="","",SUM(E$234))</f>
        <v/>
      </c>
      <c r="F308" s="87" t="str">
        <f t="shared" si="170"/>
        <v/>
      </c>
      <c r="G308" s="87" t="str">
        <f t="shared" si="170"/>
        <v/>
      </c>
      <c r="H308" s="87" t="str">
        <f t="shared" si="170"/>
        <v/>
      </c>
      <c r="I308" s="87" t="str">
        <f t="shared" si="170"/>
        <v/>
      </c>
      <c r="J308" s="87" t="str">
        <f t="shared" si="170"/>
        <v/>
      </c>
      <c r="K308" s="87" t="str">
        <f t="shared" si="170"/>
        <v/>
      </c>
      <c r="L308" s="87" t="str">
        <f t="shared" si="170"/>
        <v/>
      </c>
      <c r="M308" s="87" t="str">
        <f t="shared" si="170"/>
        <v/>
      </c>
      <c r="N308" s="87" t="str">
        <f t="shared" si="170"/>
        <v/>
      </c>
      <c r="O308" s="87" t="str">
        <f t="shared" si="170"/>
        <v/>
      </c>
      <c r="P308" s="87" t="str">
        <f t="shared" si="170"/>
        <v/>
      </c>
      <c r="Q308" s="87" t="str">
        <f t="shared" si="170"/>
        <v/>
      </c>
      <c r="R308" s="87" t="str">
        <f t="shared" si="170"/>
        <v/>
      </c>
      <c r="S308" s="87" t="str">
        <f t="shared" si="170"/>
        <v/>
      </c>
      <c r="T308" s="87" t="str">
        <f t="shared" si="170"/>
        <v/>
      </c>
      <c r="U308" s="87" t="str">
        <f t="shared" si="170"/>
        <v/>
      </c>
      <c r="V308" s="87" t="str">
        <f t="shared" si="170"/>
        <v/>
      </c>
      <c r="W308" s="87" t="str">
        <f t="shared" si="170"/>
        <v/>
      </c>
      <c r="X308" s="87" t="str">
        <f t="shared" si="170"/>
        <v/>
      </c>
      <c r="Y308" s="87" t="str">
        <f t="shared" si="170"/>
        <v/>
      </c>
      <c r="Z308" s="87" t="str">
        <f t="shared" si="170"/>
        <v/>
      </c>
      <c r="AA308" s="87" t="str">
        <f t="shared" si="170"/>
        <v/>
      </c>
      <c r="AB308" s="87" t="str">
        <f t="shared" si="170"/>
        <v/>
      </c>
      <c r="AC308" s="87" t="str">
        <f t="shared" si="170"/>
        <v/>
      </c>
      <c r="AD308" s="87" t="str">
        <f t="shared" si="170"/>
        <v/>
      </c>
      <c r="AE308" s="87" t="str">
        <f t="shared" si="170"/>
        <v/>
      </c>
      <c r="AF308" s="87" t="str">
        <f t="shared" si="170"/>
        <v/>
      </c>
      <c r="AG308" s="87" t="str">
        <f t="shared" si="170"/>
        <v/>
      </c>
    </row>
    <row r="309" spans="1:40" s="70" customFormat="1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171">IF(H$83="","",IF(E$307=0,"Nie dotyczy",IF(E$308/E$307&lt;=1,"Tak","Nie")))</f>
        <v/>
      </c>
      <c r="F309" s="280" t="str">
        <f t="shared" si="171"/>
        <v/>
      </c>
      <c r="G309" s="280" t="str">
        <f t="shared" si="171"/>
        <v/>
      </c>
      <c r="H309" s="280" t="str">
        <f t="shared" si="171"/>
        <v/>
      </c>
      <c r="I309" s="280" t="str">
        <f t="shared" si="171"/>
        <v/>
      </c>
      <c r="J309" s="280" t="str">
        <f t="shared" si="171"/>
        <v/>
      </c>
      <c r="K309" s="280" t="str">
        <f t="shared" si="171"/>
        <v/>
      </c>
      <c r="L309" s="280" t="str">
        <f t="shared" si="171"/>
        <v/>
      </c>
      <c r="M309" s="280" t="str">
        <f t="shared" si="171"/>
        <v/>
      </c>
      <c r="N309" s="280" t="str">
        <f t="shared" si="171"/>
        <v/>
      </c>
      <c r="O309" s="280" t="str">
        <f t="shared" si="171"/>
        <v/>
      </c>
      <c r="P309" s="280" t="str">
        <f t="shared" si="171"/>
        <v/>
      </c>
      <c r="Q309" s="280" t="str">
        <f t="shared" si="171"/>
        <v/>
      </c>
      <c r="R309" s="280" t="str">
        <f t="shared" si="171"/>
        <v/>
      </c>
      <c r="S309" s="280" t="str">
        <f t="shared" si="171"/>
        <v/>
      </c>
      <c r="T309" s="280" t="str">
        <f t="shared" si="171"/>
        <v/>
      </c>
      <c r="U309" s="280" t="str">
        <f t="shared" si="171"/>
        <v/>
      </c>
      <c r="V309" s="280" t="str">
        <f t="shared" si="171"/>
        <v/>
      </c>
      <c r="W309" s="280" t="str">
        <f t="shared" si="171"/>
        <v/>
      </c>
      <c r="X309" s="280" t="str">
        <f t="shared" si="171"/>
        <v/>
      </c>
      <c r="Y309" s="280" t="str">
        <f t="shared" si="171"/>
        <v/>
      </c>
      <c r="Z309" s="280" t="str">
        <f t="shared" si="171"/>
        <v/>
      </c>
      <c r="AA309" s="280" t="str">
        <f t="shared" si="171"/>
        <v/>
      </c>
      <c r="AB309" s="280" t="str">
        <f t="shared" si="171"/>
        <v/>
      </c>
      <c r="AC309" s="280" t="str">
        <f t="shared" si="171"/>
        <v/>
      </c>
      <c r="AD309" s="280" t="str">
        <f t="shared" si="171"/>
        <v/>
      </c>
      <c r="AE309" s="280" t="str">
        <f t="shared" si="171"/>
        <v/>
      </c>
      <c r="AF309" s="280" t="str">
        <f t="shared" si="171"/>
        <v/>
      </c>
      <c r="AG309" s="280" t="str">
        <f t="shared" si="171"/>
        <v/>
      </c>
      <c r="AH309" s="97"/>
      <c r="AI309" s="98"/>
      <c r="AJ309" s="97"/>
      <c r="AN309" s="75"/>
    </row>
    <row r="310" spans="1:40" s="70" customFormat="1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172">IF(H$83="","",IF(E$309="Nie",E$308-E$307,"Nie dotyczy"))</f>
        <v/>
      </c>
      <c r="F310" s="88" t="str">
        <f t="shared" si="172"/>
        <v/>
      </c>
      <c r="G310" s="88" t="str">
        <f t="shared" si="172"/>
        <v/>
      </c>
      <c r="H310" s="88" t="str">
        <f t="shared" si="172"/>
        <v/>
      </c>
      <c r="I310" s="88" t="str">
        <f t="shared" si="172"/>
        <v/>
      </c>
      <c r="J310" s="88" t="str">
        <f t="shared" si="172"/>
        <v/>
      </c>
      <c r="K310" s="88" t="str">
        <f t="shared" si="172"/>
        <v/>
      </c>
      <c r="L310" s="88" t="str">
        <f t="shared" si="172"/>
        <v/>
      </c>
      <c r="M310" s="88" t="str">
        <f t="shared" si="172"/>
        <v/>
      </c>
      <c r="N310" s="88" t="str">
        <f t="shared" si="172"/>
        <v/>
      </c>
      <c r="O310" s="88" t="str">
        <f t="shared" si="172"/>
        <v/>
      </c>
      <c r="P310" s="88" t="str">
        <f t="shared" si="172"/>
        <v/>
      </c>
      <c r="Q310" s="88" t="str">
        <f t="shared" si="172"/>
        <v/>
      </c>
      <c r="R310" s="88" t="str">
        <f t="shared" si="172"/>
        <v/>
      </c>
      <c r="S310" s="88" t="str">
        <f t="shared" si="172"/>
        <v/>
      </c>
      <c r="T310" s="88" t="str">
        <f t="shared" si="172"/>
        <v/>
      </c>
      <c r="U310" s="88" t="str">
        <f t="shared" si="172"/>
        <v/>
      </c>
      <c r="V310" s="88" t="str">
        <f t="shared" si="172"/>
        <v/>
      </c>
      <c r="W310" s="88" t="str">
        <f t="shared" si="172"/>
        <v/>
      </c>
      <c r="X310" s="88" t="str">
        <f t="shared" si="172"/>
        <v/>
      </c>
      <c r="Y310" s="88" t="str">
        <f t="shared" si="172"/>
        <v/>
      </c>
      <c r="Z310" s="88" t="str">
        <f t="shared" si="172"/>
        <v/>
      </c>
      <c r="AA310" s="88" t="str">
        <f t="shared" si="172"/>
        <v/>
      </c>
      <c r="AB310" s="88" t="str">
        <f t="shared" si="172"/>
        <v/>
      </c>
      <c r="AC310" s="88" t="str">
        <f t="shared" si="172"/>
        <v/>
      </c>
      <c r="AD310" s="88" t="str">
        <f t="shared" si="172"/>
        <v/>
      </c>
      <c r="AE310" s="88" t="str">
        <f t="shared" si="172"/>
        <v/>
      </c>
      <c r="AF310" s="88" t="str">
        <f t="shared" si="172"/>
        <v/>
      </c>
      <c r="AG310" s="88" t="str">
        <f t="shared" si="172"/>
        <v/>
      </c>
      <c r="AH310" s="97"/>
      <c r="AI310" s="98"/>
      <c r="AJ310" s="97"/>
      <c r="AN310" s="75"/>
    </row>
    <row r="311" spans="1:40" s="70" customFormat="1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173">IF(H$83="","",IF(E$310="Nie dotyczy","Nie dotyczy",E$310/E$307))</f>
        <v/>
      </c>
      <c r="F311" s="89" t="str">
        <f t="shared" si="173"/>
        <v/>
      </c>
      <c r="G311" s="89" t="str">
        <f t="shared" si="173"/>
        <v/>
      </c>
      <c r="H311" s="89" t="str">
        <f t="shared" si="173"/>
        <v/>
      </c>
      <c r="I311" s="89" t="str">
        <f t="shared" si="173"/>
        <v/>
      </c>
      <c r="J311" s="89" t="str">
        <f t="shared" si="173"/>
        <v/>
      </c>
      <c r="K311" s="89" t="str">
        <f t="shared" si="173"/>
        <v/>
      </c>
      <c r="L311" s="89" t="str">
        <f t="shared" si="173"/>
        <v/>
      </c>
      <c r="M311" s="89" t="str">
        <f t="shared" si="173"/>
        <v/>
      </c>
      <c r="N311" s="89" t="str">
        <f t="shared" si="173"/>
        <v/>
      </c>
      <c r="O311" s="89" t="str">
        <f t="shared" si="173"/>
        <v/>
      </c>
      <c r="P311" s="89" t="str">
        <f t="shared" si="173"/>
        <v/>
      </c>
      <c r="Q311" s="89" t="str">
        <f t="shared" si="173"/>
        <v/>
      </c>
      <c r="R311" s="89" t="str">
        <f t="shared" si="173"/>
        <v/>
      </c>
      <c r="S311" s="89" t="str">
        <f t="shared" si="173"/>
        <v/>
      </c>
      <c r="T311" s="89" t="str">
        <f t="shared" si="173"/>
        <v/>
      </c>
      <c r="U311" s="89" t="str">
        <f t="shared" si="173"/>
        <v/>
      </c>
      <c r="V311" s="89" t="str">
        <f t="shared" si="173"/>
        <v/>
      </c>
      <c r="W311" s="89" t="str">
        <f t="shared" si="173"/>
        <v/>
      </c>
      <c r="X311" s="89" t="str">
        <f t="shared" si="173"/>
        <v/>
      </c>
      <c r="Y311" s="89" t="str">
        <f t="shared" si="173"/>
        <v/>
      </c>
      <c r="Z311" s="89" t="str">
        <f t="shared" si="173"/>
        <v/>
      </c>
      <c r="AA311" s="89" t="str">
        <f t="shared" si="173"/>
        <v/>
      </c>
      <c r="AB311" s="89" t="str">
        <f t="shared" si="173"/>
        <v/>
      </c>
      <c r="AC311" s="89" t="str">
        <f t="shared" si="173"/>
        <v/>
      </c>
      <c r="AD311" s="89" t="str">
        <f t="shared" si="173"/>
        <v/>
      </c>
      <c r="AE311" s="89" t="str">
        <f t="shared" si="173"/>
        <v/>
      </c>
      <c r="AF311" s="89" t="str">
        <f t="shared" si="173"/>
        <v/>
      </c>
      <c r="AG311" s="89" t="str">
        <f t="shared" si="173"/>
        <v/>
      </c>
      <c r="AH311" s="97"/>
      <c r="AI311" s="98"/>
      <c r="AJ311" s="97"/>
      <c r="AN311" s="75"/>
    </row>
    <row r="312" spans="1:40" s="70" customFormat="1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>
      <c r="A313" s="406">
        <v>7</v>
      </c>
      <c r="B313" s="407" t="s">
        <v>571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405" customFormat="1" ht="19.5" customHeight="1">
      <c r="A314" s="404"/>
      <c r="B314" s="405" t="s">
        <v>226</v>
      </c>
    </row>
    <row r="315" spans="1:40" s="8" customFormat="1">
      <c r="A315" s="672" t="s">
        <v>124</v>
      </c>
      <c r="B315" s="674" t="s">
        <v>227</v>
      </c>
      <c r="C315" s="676" t="s">
        <v>0</v>
      </c>
      <c r="D315" s="385" t="str">
        <f t="shared" ref="D315:AG315" si="174">IF(G$83="","",G$83)</f>
        <v/>
      </c>
      <c r="E315" s="385" t="str">
        <f t="shared" si="174"/>
        <v/>
      </c>
      <c r="F315" s="385" t="str">
        <f t="shared" si="174"/>
        <v/>
      </c>
      <c r="G315" s="385" t="str">
        <f t="shared" si="174"/>
        <v/>
      </c>
      <c r="H315" s="385" t="str">
        <f t="shared" si="174"/>
        <v/>
      </c>
      <c r="I315" s="385" t="str">
        <f t="shared" si="174"/>
        <v/>
      </c>
      <c r="J315" s="385" t="str">
        <f t="shared" si="174"/>
        <v/>
      </c>
      <c r="K315" s="385" t="str">
        <f t="shared" si="174"/>
        <v/>
      </c>
      <c r="L315" s="385" t="str">
        <f t="shared" si="174"/>
        <v/>
      </c>
      <c r="M315" s="385" t="str">
        <f t="shared" si="174"/>
        <v/>
      </c>
      <c r="N315" s="385" t="str">
        <f t="shared" si="174"/>
        <v/>
      </c>
      <c r="O315" s="385" t="str">
        <f t="shared" si="174"/>
        <v/>
      </c>
      <c r="P315" s="385" t="str">
        <f t="shared" si="174"/>
        <v/>
      </c>
      <c r="Q315" s="385" t="str">
        <f t="shared" si="174"/>
        <v/>
      </c>
      <c r="R315" s="385" t="str">
        <f t="shared" si="174"/>
        <v/>
      </c>
      <c r="S315" s="385" t="str">
        <f t="shared" si="174"/>
        <v/>
      </c>
      <c r="T315" s="385" t="str">
        <f t="shared" si="174"/>
        <v/>
      </c>
      <c r="U315" s="385" t="str">
        <f t="shared" si="174"/>
        <v/>
      </c>
      <c r="V315" s="385" t="str">
        <f t="shared" si="174"/>
        <v/>
      </c>
      <c r="W315" s="385" t="str">
        <f t="shared" si="174"/>
        <v/>
      </c>
      <c r="X315" s="385" t="str">
        <f t="shared" si="174"/>
        <v/>
      </c>
      <c r="Y315" s="385" t="str">
        <f t="shared" si="174"/>
        <v/>
      </c>
      <c r="Z315" s="385" t="str">
        <f t="shared" si="174"/>
        <v/>
      </c>
      <c r="AA315" s="385" t="str">
        <f t="shared" si="174"/>
        <v/>
      </c>
      <c r="AB315" s="385" t="str">
        <f t="shared" si="174"/>
        <v/>
      </c>
      <c r="AC315" s="385" t="str">
        <f t="shared" si="174"/>
        <v/>
      </c>
      <c r="AD315" s="385" t="str">
        <f t="shared" si="174"/>
        <v/>
      </c>
      <c r="AE315" s="385" t="str">
        <f t="shared" si="174"/>
        <v/>
      </c>
      <c r="AF315" s="385" t="str">
        <f t="shared" si="174"/>
        <v/>
      </c>
      <c r="AG315" s="385" t="str">
        <f t="shared" si="174"/>
        <v/>
      </c>
    </row>
    <row r="316" spans="1:40" s="8" customFormat="1">
      <c r="A316" s="673"/>
      <c r="B316" s="675"/>
      <c r="C316" s="677"/>
      <c r="D316" s="33" t="str">
        <f t="shared" ref="D316:AG316" si="175">IF(G$84="","",G$84)</f>
        <v/>
      </c>
      <c r="E316" s="33" t="str">
        <f t="shared" si="175"/>
        <v/>
      </c>
      <c r="F316" s="33" t="str">
        <f t="shared" si="175"/>
        <v/>
      </c>
      <c r="G316" s="33" t="str">
        <f t="shared" si="175"/>
        <v/>
      </c>
      <c r="H316" s="33" t="str">
        <f t="shared" si="175"/>
        <v/>
      </c>
      <c r="I316" s="33" t="str">
        <f t="shared" si="175"/>
        <v/>
      </c>
      <c r="J316" s="33" t="str">
        <f t="shared" si="175"/>
        <v/>
      </c>
      <c r="K316" s="33" t="str">
        <f t="shared" si="175"/>
        <v/>
      </c>
      <c r="L316" s="33" t="str">
        <f t="shared" si="175"/>
        <v/>
      </c>
      <c r="M316" s="33" t="str">
        <f t="shared" si="175"/>
        <v/>
      </c>
      <c r="N316" s="33" t="str">
        <f t="shared" si="175"/>
        <v/>
      </c>
      <c r="O316" s="33" t="str">
        <f t="shared" si="175"/>
        <v/>
      </c>
      <c r="P316" s="33" t="str">
        <f t="shared" si="175"/>
        <v/>
      </c>
      <c r="Q316" s="33" t="str">
        <f t="shared" si="175"/>
        <v/>
      </c>
      <c r="R316" s="33" t="str">
        <f t="shared" si="175"/>
        <v/>
      </c>
      <c r="S316" s="33" t="str">
        <f t="shared" si="175"/>
        <v/>
      </c>
      <c r="T316" s="33" t="str">
        <f t="shared" si="175"/>
        <v/>
      </c>
      <c r="U316" s="33" t="str">
        <f t="shared" si="175"/>
        <v/>
      </c>
      <c r="V316" s="33" t="str">
        <f t="shared" si="175"/>
        <v/>
      </c>
      <c r="W316" s="33" t="str">
        <f t="shared" si="175"/>
        <v/>
      </c>
      <c r="X316" s="33" t="str">
        <f t="shared" si="175"/>
        <v/>
      </c>
      <c r="Y316" s="33" t="str">
        <f t="shared" si="175"/>
        <v/>
      </c>
      <c r="Z316" s="33" t="str">
        <f t="shared" si="175"/>
        <v/>
      </c>
      <c r="AA316" s="33" t="str">
        <f t="shared" si="175"/>
        <v/>
      </c>
      <c r="AB316" s="33" t="str">
        <f t="shared" si="175"/>
        <v/>
      </c>
      <c r="AC316" s="33" t="str">
        <f t="shared" si="175"/>
        <v/>
      </c>
      <c r="AD316" s="33" t="str">
        <f t="shared" si="175"/>
        <v/>
      </c>
      <c r="AE316" s="33" t="str">
        <f t="shared" si="175"/>
        <v/>
      </c>
      <c r="AF316" s="33" t="str">
        <f t="shared" si="175"/>
        <v/>
      </c>
      <c r="AG316" s="33" t="str">
        <f t="shared" si="175"/>
        <v/>
      </c>
    </row>
    <row r="317" spans="1:40" s="70" customFormat="1">
      <c r="A317" s="99">
        <v>1</v>
      </c>
      <c r="B317" s="198" t="s">
        <v>572</v>
      </c>
      <c r="C317" s="272" t="s">
        <v>1</v>
      </c>
      <c r="D317" s="389" t="str">
        <f>IF(G$83="","",IF(Dane!D240="","",Dane!D240))</f>
        <v/>
      </c>
      <c r="E317" s="389" t="str">
        <f>IF(H$83="","",IF(Dane!E240="","",Dane!E240))</f>
        <v/>
      </c>
      <c r="F317" s="389" t="str">
        <f>IF(I$83="","",IF(Dane!F240="","",Dane!F240))</f>
        <v/>
      </c>
      <c r="G317" s="389" t="str">
        <f>IF(J$83="","",IF(Dane!G240="","",Dane!G240))</f>
        <v/>
      </c>
      <c r="H317" s="389" t="str">
        <f>IF(K$83="","",IF(Dane!H240="","",Dane!H240))</f>
        <v/>
      </c>
      <c r="I317" s="389" t="str">
        <f>IF(L$83="","",IF(Dane!I240="","",Dane!I240))</f>
        <v/>
      </c>
      <c r="J317" s="389" t="str">
        <f>IF(M$83="","",IF(Dane!J240="","",Dane!J240))</f>
        <v/>
      </c>
      <c r="K317" s="389" t="str">
        <f>IF(N$83="","",IF(Dane!K240="","",Dane!K240))</f>
        <v/>
      </c>
      <c r="L317" s="389" t="str">
        <f>IF(O$83="","",IF(Dane!L240="","",Dane!L240))</f>
        <v/>
      </c>
      <c r="M317" s="389" t="str">
        <f>IF(P$83="","",IF(Dane!M240="","",Dane!M240))</f>
        <v/>
      </c>
      <c r="N317" s="389" t="str">
        <f>IF(Q$83="","",IF(Dane!N240="","",Dane!N240))</f>
        <v/>
      </c>
      <c r="O317" s="389" t="str">
        <f>IF(R$83="","",IF(Dane!O240="","",Dane!O240))</f>
        <v/>
      </c>
      <c r="P317" s="389" t="str">
        <f>IF(S$83="","",IF(Dane!P240="","",Dane!P240))</f>
        <v/>
      </c>
      <c r="Q317" s="389" t="str">
        <f>IF(T$83="","",IF(Dane!Q240="","",Dane!Q240))</f>
        <v/>
      </c>
      <c r="R317" s="389" t="str">
        <f>IF(U$83="","",IF(Dane!R240="","",Dane!R240))</f>
        <v/>
      </c>
      <c r="S317" s="389" t="str">
        <f>IF(V$83="","",IF(Dane!S240="","",Dane!S240))</f>
        <v/>
      </c>
      <c r="T317" s="389" t="str">
        <f>IF(W$83="","",IF(Dane!T240="","",Dane!T240))</f>
        <v/>
      </c>
      <c r="U317" s="389" t="str">
        <f>IF(X$83="","",IF(Dane!U240="","",Dane!U240))</f>
        <v/>
      </c>
      <c r="V317" s="389" t="str">
        <f>IF(Y$83="","",IF(Dane!V240="","",Dane!V240))</f>
        <v/>
      </c>
      <c r="W317" s="389" t="str">
        <f>IF(Z$83="","",IF(Dane!W240="","",Dane!W240))</f>
        <v/>
      </c>
      <c r="X317" s="389" t="str">
        <f>IF(AA$83="","",IF(Dane!X240="","",Dane!X240))</f>
        <v/>
      </c>
      <c r="Y317" s="389" t="str">
        <f>IF(AB$83="","",IF(Dane!Y240="","",Dane!Y240))</f>
        <v/>
      </c>
      <c r="Z317" s="389" t="str">
        <f>IF(AC$83="","",IF(Dane!Z240="","",Dane!Z240))</f>
        <v/>
      </c>
      <c r="AA317" s="389" t="str">
        <f>IF(AD$83="","",IF(Dane!AA240="","",Dane!AA240))</f>
        <v/>
      </c>
      <c r="AB317" s="389" t="str">
        <f>IF(AE$83="","",IF(Dane!AB240="","",Dane!AB240))</f>
        <v/>
      </c>
      <c r="AC317" s="389" t="str">
        <f>IF(AF$83="","",IF(Dane!AC240="","",Dane!AC240))</f>
        <v/>
      </c>
      <c r="AD317" s="389" t="str">
        <f>IF(AG$83="","",IF(Dane!AD240="","",Dane!AD240))</f>
        <v/>
      </c>
      <c r="AE317" s="389" t="str">
        <f>IF(AH$83="","",IF(Dane!AE240="","",Dane!AE240))</f>
        <v/>
      </c>
      <c r="AF317" s="389" t="str">
        <f>IF(AI$83="","",IF(Dane!AF240="","",Dane!AF240))</f>
        <v/>
      </c>
      <c r="AG317" s="389" t="str">
        <f>IF(AJ$83="","",IF(Dane!AG240="","",Dane!AG240))</f>
        <v/>
      </c>
      <c r="AH317" s="97"/>
      <c r="AI317" s="98"/>
      <c r="AJ317" s="97"/>
      <c r="AN317" s="75"/>
    </row>
    <row r="318" spans="1:40" s="70" customFormat="1">
      <c r="A318" s="93">
        <v>2</v>
      </c>
      <c r="B318" s="202" t="s">
        <v>573</v>
      </c>
      <c r="C318" s="273" t="s">
        <v>1</v>
      </c>
      <c r="D318" s="88" t="str">
        <f>IF(G$83="","",IF(Dane!D241="","",Dane!D241))</f>
        <v/>
      </c>
      <c r="E318" s="88" t="str">
        <f>IF(H$83="","",IF(Dane!E241="","",Dane!E241))</f>
        <v/>
      </c>
      <c r="F318" s="88" t="str">
        <f>IF(I$83="","",IF(Dane!F241="","",Dane!F241))</f>
        <v/>
      </c>
      <c r="G318" s="88" t="str">
        <f>IF(J$83="","",IF(Dane!G241="","",Dane!G241))</f>
        <v/>
      </c>
      <c r="H318" s="88" t="str">
        <f>IF(K$83="","",IF(Dane!H241="","",Dane!H241))</f>
        <v/>
      </c>
      <c r="I318" s="88" t="str">
        <f>IF(L$83="","",IF(Dane!I241="","",Dane!I241))</f>
        <v/>
      </c>
      <c r="J318" s="88" t="str">
        <f>IF(M$83="","",IF(Dane!J241="","",Dane!J241))</f>
        <v/>
      </c>
      <c r="K318" s="88" t="str">
        <f>IF(N$83="","",IF(Dane!K241="","",Dane!K241))</f>
        <v/>
      </c>
      <c r="L318" s="88" t="str">
        <f>IF(O$83="","",IF(Dane!L241="","",Dane!L241))</f>
        <v/>
      </c>
      <c r="M318" s="88" t="str">
        <f>IF(P$83="","",IF(Dane!M241="","",Dane!M241))</f>
        <v/>
      </c>
      <c r="N318" s="88" t="str">
        <f>IF(Q$83="","",IF(Dane!N241="","",Dane!N241))</f>
        <v/>
      </c>
      <c r="O318" s="88" t="str">
        <f>IF(R$83="","",IF(Dane!O241="","",Dane!O241))</f>
        <v/>
      </c>
      <c r="P318" s="88" t="str">
        <f>IF(S$83="","",IF(Dane!P241="","",Dane!P241))</f>
        <v/>
      </c>
      <c r="Q318" s="88" t="str">
        <f>IF(T$83="","",IF(Dane!Q241="","",Dane!Q241))</f>
        <v/>
      </c>
      <c r="R318" s="88" t="str">
        <f>IF(U$83="","",IF(Dane!R241="","",Dane!R241))</f>
        <v/>
      </c>
      <c r="S318" s="88" t="str">
        <f>IF(V$83="","",IF(Dane!S241="","",Dane!S241))</f>
        <v/>
      </c>
      <c r="T318" s="88" t="str">
        <f>IF(W$83="","",IF(Dane!T241="","",Dane!T241))</f>
        <v/>
      </c>
      <c r="U318" s="88" t="str">
        <f>IF(X$83="","",IF(Dane!U241="","",Dane!U241))</f>
        <v/>
      </c>
      <c r="V318" s="88" t="str">
        <f>IF(Y$83="","",IF(Dane!V241="","",Dane!V241))</f>
        <v/>
      </c>
      <c r="W318" s="88" t="str">
        <f>IF(Z$83="","",IF(Dane!W241="","",Dane!W241))</f>
        <v/>
      </c>
      <c r="X318" s="88" t="str">
        <f>IF(AA$83="","",IF(Dane!X241="","",Dane!X241))</f>
        <v/>
      </c>
      <c r="Y318" s="88" t="str">
        <f>IF(AB$83="","",IF(Dane!Y241="","",Dane!Y241))</f>
        <v/>
      </c>
      <c r="Z318" s="88" t="str">
        <f>IF(AC$83="","",IF(Dane!Z241="","",Dane!Z241))</f>
        <v/>
      </c>
      <c r="AA318" s="88" t="str">
        <f>IF(AD$83="","",IF(Dane!AA241="","",Dane!AA241))</f>
        <v/>
      </c>
      <c r="AB318" s="88" t="str">
        <f>IF(AE$83="","",IF(Dane!AB241="","",Dane!AB241))</f>
        <v/>
      </c>
      <c r="AC318" s="88" t="str">
        <f>IF(AF$83="","",IF(Dane!AC241="","",Dane!AC241))</f>
        <v/>
      </c>
      <c r="AD318" s="88" t="str">
        <f>IF(AG$83="","",IF(Dane!AD241="","",Dane!AD241))</f>
        <v/>
      </c>
      <c r="AE318" s="88" t="str">
        <f>IF(AH$83="","",IF(Dane!AE241="","",Dane!AE241))</f>
        <v/>
      </c>
      <c r="AF318" s="88" t="str">
        <f>IF(AI$83="","",IF(Dane!AF241="","",Dane!AF241))</f>
        <v/>
      </c>
      <c r="AG318" s="88" t="str">
        <f>IF(AJ$83="","",IF(Dane!AG241="","",Dane!AG241))</f>
        <v/>
      </c>
      <c r="AH318" s="97"/>
      <c r="AI318" s="98"/>
      <c r="AJ318" s="97"/>
      <c r="AN318" s="75"/>
    </row>
    <row r="319" spans="1:40" s="70" customFormat="1">
      <c r="A319" s="93">
        <v>3</v>
      </c>
      <c r="B319" s="202" t="s">
        <v>574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69" customFormat="1">
      <c r="A320" s="406">
        <v>4</v>
      </c>
      <c r="B320" s="407" t="s">
        <v>228</v>
      </c>
      <c r="C320" s="113" t="s">
        <v>4</v>
      </c>
      <c r="D320" s="409" t="str">
        <f>IF(G$83="","",IF(D$307=0,"Nie dotyczy",SUM(D$317:D$319)/D$307))</f>
        <v/>
      </c>
      <c r="E320" s="409" t="str">
        <f t="shared" ref="E320:AG320" si="176">IF(H$83="","",IF(E$307=0,"Nie dotyczy",SUM(E$317:E$319)/E$307))</f>
        <v/>
      </c>
      <c r="F320" s="409" t="str">
        <f t="shared" si="176"/>
        <v/>
      </c>
      <c r="G320" s="409" t="str">
        <f t="shared" si="176"/>
        <v/>
      </c>
      <c r="H320" s="409" t="str">
        <f t="shared" si="176"/>
        <v/>
      </c>
      <c r="I320" s="409" t="str">
        <f t="shared" si="176"/>
        <v/>
      </c>
      <c r="J320" s="409" t="str">
        <f t="shared" si="176"/>
        <v/>
      </c>
      <c r="K320" s="409" t="str">
        <f t="shared" si="176"/>
        <v/>
      </c>
      <c r="L320" s="409" t="str">
        <f t="shared" si="176"/>
        <v/>
      </c>
      <c r="M320" s="409" t="str">
        <f t="shared" si="176"/>
        <v/>
      </c>
      <c r="N320" s="409" t="str">
        <f t="shared" si="176"/>
        <v/>
      </c>
      <c r="O320" s="409" t="str">
        <f t="shared" si="176"/>
        <v/>
      </c>
      <c r="P320" s="409" t="str">
        <f t="shared" si="176"/>
        <v/>
      </c>
      <c r="Q320" s="409" t="str">
        <f t="shared" si="176"/>
        <v/>
      </c>
      <c r="R320" s="409" t="str">
        <f t="shared" si="176"/>
        <v/>
      </c>
      <c r="S320" s="409" t="str">
        <f t="shared" si="176"/>
        <v/>
      </c>
      <c r="T320" s="409" t="str">
        <f t="shared" si="176"/>
        <v/>
      </c>
      <c r="U320" s="409" t="str">
        <f t="shared" si="176"/>
        <v/>
      </c>
      <c r="V320" s="409" t="str">
        <f t="shared" si="176"/>
        <v/>
      </c>
      <c r="W320" s="409" t="str">
        <f t="shared" si="176"/>
        <v/>
      </c>
      <c r="X320" s="409" t="str">
        <f t="shared" si="176"/>
        <v/>
      </c>
      <c r="Y320" s="409" t="str">
        <f t="shared" si="176"/>
        <v/>
      </c>
      <c r="Z320" s="409" t="str">
        <f t="shared" si="176"/>
        <v/>
      </c>
      <c r="AA320" s="409" t="str">
        <f t="shared" si="176"/>
        <v/>
      </c>
      <c r="AB320" s="409" t="str">
        <f t="shared" si="176"/>
        <v/>
      </c>
      <c r="AC320" s="409" t="str">
        <f t="shared" si="176"/>
        <v/>
      </c>
      <c r="AD320" s="409" t="str">
        <f t="shared" si="176"/>
        <v/>
      </c>
      <c r="AE320" s="409" t="str">
        <f t="shared" si="176"/>
        <v/>
      </c>
      <c r="AF320" s="409" t="str">
        <f t="shared" si="176"/>
        <v/>
      </c>
      <c r="AG320" s="409" t="str">
        <f t="shared" si="176"/>
        <v/>
      </c>
      <c r="AH320" s="148"/>
      <c r="AI320" s="149"/>
      <c r="AJ320" s="148"/>
      <c r="AN320" s="111"/>
    </row>
    <row r="321" spans="1:40" s="405" customFormat="1" ht="19.5" customHeight="1">
      <c r="A321" s="404"/>
      <c r="B321" s="405" t="s">
        <v>235</v>
      </c>
    </row>
    <row r="322" spans="1:40" s="8" customFormat="1">
      <c r="A322" s="672" t="s">
        <v>122</v>
      </c>
      <c r="B322" s="674" t="s">
        <v>236</v>
      </c>
      <c r="C322" s="676" t="s">
        <v>0</v>
      </c>
      <c r="D322" s="385" t="str">
        <f t="shared" ref="D322:AG322" si="177">IF(G$83="","",G$83)</f>
        <v/>
      </c>
      <c r="E322" s="385" t="str">
        <f t="shared" si="177"/>
        <v/>
      </c>
      <c r="F322" s="385" t="str">
        <f t="shared" si="177"/>
        <v/>
      </c>
      <c r="G322" s="385" t="str">
        <f t="shared" si="177"/>
        <v/>
      </c>
      <c r="H322" s="385" t="str">
        <f t="shared" si="177"/>
        <v/>
      </c>
      <c r="I322" s="385" t="str">
        <f t="shared" si="177"/>
        <v/>
      </c>
      <c r="J322" s="385" t="str">
        <f t="shared" si="177"/>
        <v/>
      </c>
      <c r="K322" s="385" t="str">
        <f t="shared" si="177"/>
        <v/>
      </c>
      <c r="L322" s="385" t="str">
        <f t="shared" si="177"/>
        <v/>
      </c>
      <c r="M322" s="385" t="str">
        <f t="shared" si="177"/>
        <v/>
      </c>
      <c r="N322" s="385" t="str">
        <f t="shared" si="177"/>
        <v/>
      </c>
      <c r="O322" s="385" t="str">
        <f t="shared" si="177"/>
        <v/>
      </c>
      <c r="P322" s="385" t="str">
        <f t="shared" si="177"/>
        <v/>
      </c>
      <c r="Q322" s="385" t="str">
        <f t="shared" si="177"/>
        <v/>
      </c>
      <c r="R322" s="385" t="str">
        <f t="shared" si="177"/>
        <v/>
      </c>
      <c r="S322" s="385" t="str">
        <f t="shared" si="177"/>
        <v/>
      </c>
      <c r="T322" s="385" t="str">
        <f t="shared" si="177"/>
        <v/>
      </c>
      <c r="U322" s="385" t="str">
        <f t="shared" si="177"/>
        <v/>
      </c>
      <c r="V322" s="385" t="str">
        <f t="shared" si="177"/>
        <v/>
      </c>
      <c r="W322" s="385" t="str">
        <f t="shared" si="177"/>
        <v/>
      </c>
      <c r="X322" s="385" t="str">
        <f t="shared" si="177"/>
        <v/>
      </c>
      <c r="Y322" s="385" t="str">
        <f t="shared" si="177"/>
        <v/>
      </c>
      <c r="Z322" s="385" t="str">
        <f t="shared" si="177"/>
        <v/>
      </c>
      <c r="AA322" s="385" t="str">
        <f t="shared" si="177"/>
        <v/>
      </c>
      <c r="AB322" s="385" t="str">
        <f t="shared" si="177"/>
        <v/>
      </c>
      <c r="AC322" s="385" t="str">
        <f t="shared" si="177"/>
        <v/>
      </c>
      <c r="AD322" s="385" t="str">
        <f t="shared" si="177"/>
        <v/>
      </c>
      <c r="AE322" s="385" t="str">
        <f t="shared" si="177"/>
        <v/>
      </c>
      <c r="AF322" s="385" t="str">
        <f t="shared" si="177"/>
        <v/>
      </c>
      <c r="AG322" s="385" t="str">
        <f t="shared" si="177"/>
        <v/>
      </c>
    </row>
    <row r="323" spans="1:40" s="8" customFormat="1">
      <c r="A323" s="673"/>
      <c r="B323" s="675"/>
      <c r="C323" s="677"/>
      <c r="D323" s="33" t="str">
        <f t="shared" ref="D323:AG323" si="178">IF(G$84="","",G$84)</f>
        <v/>
      </c>
      <c r="E323" s="33" t="str">
        <f t="shared" si="178"/>
        <v/>
      </c>
      <c r="F323" s="33" t="str">
        <f t="shared" si="178"/>
        <v/>
      </c>
      <c r="G323" s="33" t="str">
        <f t="shared" si="178"/>
        <v/>
      </c>
      <c r="H323" s="33" t="str">
        <f t="shared" si="178"/>
        <v/>
      </c>
      <c r="I323" s="33" t="str">
        <f t="shared" si="178"/>
        <v/>
      </c>
      <c r="J323" s="33" t="str">
        <f t="shared" si="178"/>
        <v/>
      </c>
      <c r="K323" s="33" t="str">
        <f t="shared" si="178"/>
        <v/>
      </c>
      <c r="L323" s="33" t="str">
        <f t="shared" si="178"/>
        <v/>
      </c>
      <c r="M323" s="33" t="str">
        <f t="shared" si="178"/>
        <v/>
      </c>
      <c r="N323" s="33" t="str">
        <f t="shared" si="178"/>
        <v/>
      </c>
      <c r="O323" s="33" t="str">
        <f t="shared" si="178"/>
        <v/>
      </c>
      <c r="P323" s="33" t="str">
        <f t="shared" si="178"/>
        <v/>
      </c>
      <c r="Q323" s="33" t="str">
        <f t="shared" si="178"/>
        <v/>
      </c>
      <c r="R323" s="33" t="str">
        <f t="shared" si="178"/>
        <v/>
      </c>
      <c r="S323" s="33" t="str">
        <f t="shared" si="178"/>
        <v/>
      </c>
      <c r="T323" s="33" t="str">
        <f t="shared" si="178"/>
        <v/>
      </c>
      <c r="U323" s="33" t="str">
        <f t="shared" si="178"/>
        <v/>
      </c>
      <c r="V323" s="33" t="str">
        <f t="shared" si="178"/>
        <v/>
      </c>
      <c r="W323" s="33" t="str">
        <f t="shared" si="178"/>
        <v/>
      </c>
      <c r="X323" s="33" t="str">
        <f t="shared" si="178"/>
        <v/>
      </c>
      <c r="Y323" s="33" t="str">
        <f t="shared" si="178"/>
        <v/>
      </c>
      <c r="Z323" s="33" t="str">
        <f t="shared" si="178"/>
        <v/>
      </c>
      <c r="AA323" s="33" t="str">
        <f t="shared" si="178"/>
        <v/>
      </c>
      <c r="AB323" s="33" t="str">
        <f t="shared" si="178"/>
        <v/>
      </c>
      <c r="AC323" s="33" t="str">
        <f t="shared" si="178"/>
        <v/>
      </c>
      <c r="AD323" s="33" t="str">
        <f t="shared" si="178"/>
        <v/>
      </c>
      <c r="AE323" s="33" t="str">
        <f t="shared" si="178"/>
        <v/>
      </c>
      <c r="AF323" s="33" t="str">
        <f t="shared" si="178"/>
        <v/>
      </c>
      <c r="AG323" s="33" t="str">
        <f t="shared" si="178"/>
        <v/>
      </c>
    </row>
    <row r="324" spans="1:40" s="70" customFormat="1">
      <c r="A324" s="99">
        <v>1</v>
      </c>
      <c r="B324" s="81" t="s">
        <v>230</v>
      </c>
      <c r="C324" s="100" t="s">
        <v>231</v>
      </c>
      <c r="D324" s="101" t="str">
        <f t="shared" ref="D324:AG324" si="179">IF(G$83="","",IF(D$36="","",HLOOKUP(D$323,$D$30:$AS$36,7,FALSE)))</f>
        <v/>
      </c>
      <c r="E324" s="101" t="str">
        <f t="shared" si="179"/>
        <v/>
      </c>
      <c r="F324" s="101" t="str">
        <f t="shared" si="179"/>
        <v/>
      </c>
      <c r="G324" s="101" t="str">
        <f t="shared" si="179"/>
        <v/>
      </c>
      <c r="H324" s="101" t="str">
        <f t="shared" si="179"/>
        <v/>
      </c>
      <c r="I324" s="101" t="str">
        <f t="shared" si="179"/>
        <v/>
      </c>
      <c r="J324" s="101" t="str">
        <f t="shared" si="179"/>
        <v/>
      </c>
      <c r="K324" s="101" t="str">
        <f t="shared" si="179"/>
        <v/>
      </c>
      <c r="L324" s="101" t="str">
        <f t="shared" si="179"/>
        <v/>
      </c>
      <c r="M324" s="101" t="str">
        <f t="shared" si="179"/>
        <v/>
      </c>
      <c r="N324" s="101" t="str">
        <f t="shared" si="179"/>
        <v/>
      </c>
      <c r="O324" s="101" t="str">
        <f t="shared" si="179"/>
        <v/>
      </c>
      <c r="P324" s="101" t="str">
        <f t="shared" si="179"/>
        <v/>
      </c>
      <c r="Q324" s="101" t="str">
        <f t="shared" si="179"/>
        <v/>
      </c>
      <c r="R324" s="101" t="str">
        <f t="shared" si="179"/>
        <v/>
      </c>
      <c r="S324" s="101" t="str">
        <f t="shared" si="179"/>
        <v/>
      </c>
      <c r="T324" s="101" t="str">
        <f t="shared" si="179"/>
        <v/>
      </c>
      <c r="U324" s="101" t="str">
        <f t="shared" si="179"/>
        <v/>
      </c>
      <c r="V324" s="101" t="str">
        <f t="shared" si="179"/>
        <v/>
      </c>
      <c r="W324" s="101" t="str">
        <f t="shared" si="179"/>
        <v/>
      </c>
      <c r="X324" s="101" t="str">
        <f t="shared" si="179"/>
        <v/>
      </c>
      <c r="Y324" s="101" t="str">
        <f t="shared" si="179"/>
        <v/>
      </c>
      <c r="Z324" s="101" t="str">
        <f t="shared" si="179"/>
        <v/>
      </c>
      <c r="AA324" s="101" t="str">
        <f t="shared" si="179"/>
        <v/>
      </c>
      <c r="AB324" s="101" t="str">
        <f t="shared" si="179"/>
        <v/>
      </c>
      <c r="AC324" s="101" t="str">
        <f t="shared" si="179"/>
        <v/>
      </c>
      <c r="AD324" s="101" t="str">
        <f t="shared" si="179"/>
        <v/>
      </c>
      <c r="AE324" s="101" t="str">
        <f t="shared" si="179"/>
        <v/>
      </c>
      <c r="AF324" s="101" t="str">
        <f t="shared" si="179"/>
        <v/>
      </c>
      <c r="AG324" s="101" t="str">
        <f t="shared" si="179"/>
        <v/>
      </c>
      <c r="AH324" s="97"/>
      <c r="AI324" s="98"/>
      <c r="AJ324" s="97"/>
      <c r="AN324" s="75"/>
    </row>
    <row r="325" spans="1:40" s="70" customFormat="1">
      <c r="A325" s="93" t="s">
        <v>35</v>
      </c>
      <c r="B325" s="85" t="s">
        <v>229</v>
      </c>
      <c r="C325" s="102" t="s">
        <v>232</v>
      </c>
      <c r="D325" s="103" t="str">
        <f>IF(D$324="","",12*0.03*D$324)</f>
        <v/>
      </c>
      <c r="E325" s="103" t="str">
        <f t="shared" ref="E325:AG325" si="180">IF(E$324="","",12*0.03*E$324)</f>
        <v/>
      </c>
      <c r="F325" s="103" t="str">
        <f t="shared" si="180"/>
        <v/>
      </c>
      <c r="G325" s="103" t="str">
        <f t="shared" si="180"/>
        <v/>
      </c>
      <c r="H325" s="103" t="str">
        <f t="shared" si="180"/>
        <v/>
      </c>
      <c r="I325" s="103" t="str">
        <f t="shared" si="180"/>
        <v/>
      </c>
      <c r="J325" s="103" t="str">
        <f t="shared" si="180"/>
        <v/>
      </c>
      <c r="K325" s="103" t="str">
        <f t="shared" si="180"/>
        <v/>
      </c>
      <c r="L325" s="103" t="str">
        <f t="shared" si="180"/>
        <v/>
      </c>
      <c r="M325" s="103" t="str">
        <f t="shared" si="180"/>
        <v/>
      </c>
      <c r="N325" s="103" t="str">
        <f t="shared" si="180"/>
        <v/>
      </c>
      <c r="O325" s="103" t="str">
        <f t="shared" si="180"/>
        <v/>
      </c>
      <c r="P325" s="103" t="str">
        <f t="shared" si="180"/>
        <v/>
      </c>
      <c r="Q325" s="103" t="str">
        <f t="shared" si="180"/>
        <v/>
      </c>
      <c r="R325" s="103" t="str">
        <f t="shared" si="180"/>
        <v/>
      </c>
      <c r="S325" s="103" t="str">
        <f t="shared" si="180"/>
        <v/>
      </c>
      <c r="T325" s="103" t="str">
        <f t="shared" si="180"/>
        <v/>
      </c>
      <c r="U325" s="103" t="str">
        <f t="shared" si="180"/>
        <v/>
      </c>
      <c r="V325" s="103" t="str">
        <f t="shared" si="180"/>
        <v/>
      </c>
      <c r="W325" s="103" t="str">
        <f t="shared" si="180"/>
        <v/>
      </c>
      <c r="X325" s="103" t="str">
        <f t="shared" si="180"/>
        <v/>
      </c>
      <c r="Y325" s="103" t="str">
        <f t="shared" si="180"/>
        <v/>
      </c>
      <c r="Z325" s="103" t="str">
        <f t="shared" si="180"/>
        <v/>
      </c>
      <c r="AA325" s="103" t="str">
        <f t="shared" si="180"/>
        <v/>
      </c>
      <c r="AB325" s="103" t="str">
        <f t="shared" si="180"/>
        <v/>
      </c>
      <c r="AC325" s="103" t="str">
        <f t="shared" si="180"/>
        <v/>
      </c>
      <c r="AD325" s="103" t="str">
        <f t="shared" si="180"/>
        <v/>
      </c>
      <c r="AE325" s="103" t="str">
        <f t="shared" si="180"/>
        <v/>
      </c>
      <c r="AF325" s="103" t="str">
        <f t="shared" si="180"/>
        <v/>
      </c>
      <c r="AG325" s="103" t="str">
        <f t="shared" si="180"/>
        <v/>
      </c>
      <c r="AH325" s="97"/>
      <c r="AI325" s="98"/>
      <c r="AJ325" s="97"/>
      <c r="AN325" s="75"/>
    </row>
    <row r="326" spans="1:40" s="70" customFormat="1">
      <c r="A326" s="93" t="s">
        <v>36</v>
      </c>
      <c r="B326" s="85" t="s">
        <v>233</v>
      </c>
      <c r="C326" s="102" t="s">
        <v>234</v>
      </c>
      <c r="D326" s="103" t="str">
        <f t="shared" ref="D326:AG326" si="181">IF(D$324="","",D$325/$E$27)</f>
        <v/>
      </c>
      <c r="E326" s="103" t="str">
        <f t="shared" si="181"/>
        <v/>
      </c>
      <c r="F326" s="103" t="str">
        <f t="shared" si="181"/>
        <v/>
      </c>
      <c r="G326" s="103" t="str">
        <f t="shared" si="181"/>
        <v/>
      </c>
      <c r="H326" s="103" t="str">
        <f t="shared" si="181"/>
        <v/>
      </c>
      <c r="I326" s="103" t="str">
        <f t="shared" si="181"/>
        <v/>
      </c>
      <c r="J326" s="103" t="str">
        <f t="shared" si="181"/>
        <v/>
      </c>
      <c r="K326" s="103" t="str">
        <f t="shared" si="181"/>
        <v/>
      </c>
      <c r="L326" s="103" t="str">
        <f t="shared" si="181"/>
        <v/>
      </c>
      <c r="M326" s="103" t="str">
        <f t="shared" si="181"/>
        <v/>
      </c>
      <c r="N326" s="103" t="str">
        <f t="shared" si="181"/>
        <v/>
      </c>
      <c r="O326" s="103" t="str">
        <f t="shared" si="181"/>
        <v/>
      </c>
      <c r="P326" s="103" t="str">
        <f t="shared" si="181"/>
        <v/>
      </c>
      <c r="Q326" s="103" t="str">
        <f t="shared" si="181"/>
        <v/>
      </c>
      <c r="R326" s="103" t="str">
        <f t="shared" si="181"/>
        <v/>
      </c>
      <c r="S326" s="103" t="str">
        <f t="shared" si="181"/>
        <v/>
      </c>
      <c r="T326" s="103" t="str">
        <f t="shared" si="181"/>
        <v/>
      </c>
      <c r="U326" s="103" t="str">
        <f t="shared" si="181"/>
        <v/>
      </c>
      <c r="V326" s="103" t="str">
        <f t="shared" si="181"/>
        <v/>
      </c>
      <c r="W326" s="103" t="str">
        <f t="shared" si="181"/>
        <v/>
      </c>
      <c r="X326" s="103" t="str">
        <f t="shared" si="181"/>
        <v/>
      </c>
      <c r="Y326" s="103" t="str">
        <f t="shared" si="181"/>
        <v/>
      </c>
      <c r="Z326" s="103" t="str">
        <f t="shared" si="181"/>
        <v/>
      </c>
      <c r="AA326" s="103" t="str">
        <f t="shared" si="181"/>
        <v/>
      </c>
      <c r="AB326" s="103" t="str">
        <f t="shared" si="181"/>
        <v/>
      </c>
      <c r="AC326" s="103" t="str">
        <f t="shared" si="181"/>
        <v/>
      </c>
      <c r="AD326" s="103" t="str">
        <f t="shared" si="181"/>
        <v/>
      </c>
      <c r="AE326" s="103" t="str">
        <f t="shared" si="181"/>
        <v/>
      </c>
      <c r="AF326" s="103" t="str">
        <f t="shared" si="181"/>
        <v/>
      </c>
      <c r="AG326" s="103" t="str">
        <f t="shared" si="181"/>
        <v/>
      </c>
      <c r="AH326" s="97"/>
      <c r="AI326" s="98"/>
      <c r="AJ326" s="97"/>
      <c r="AN326" s="75"/>
    </row>
    <row r="327" spans="1:40" s="70" customFormat="1">
      <c r="A327" s="93">
        <v>3</v>
      </c>
      <c r="B327" s="85" t="s">
        <v>237</v>
      </c>
      <c r="C327" s="102" t="s">
        <v>232</v>
      </c>
      <c r="D327" s="103" t="str">
        <f>IF(D$324="","",12*0.0075*D$324)</f>
        <v/>
      </c>
      <c r="E327" s="103" t="str">
        <f t="shared" ref="E327:AG327" si="182">IF(E$324="","",12*0.0075*E$324)</f>
        <v/>
      </c>
      <c r="F327" s="103" t="str">
        <f t="shared" si="182"/>
        <v/>
      </c>
      <c r="G327" s="103" t="str">
        <f t="shared" si="182"/>
        <v/>
      </c>
      <c r="H327" s="103" t="str">
        <f t="shared" si="182"/>
        <v/>
      </c>
      <c r="I327" s="103" t="str">
        <f t="shared" si="182"/>
        <v/>
      </c>
      <c r="J327" s="103" t="str">
        <f t="shared" si="182"/>
        <v/>
      </c>
      <c r="K327" s="103" t="str">
        <f t="shared" si="182"/>
        <v/>
      </c>
      <c r="L327" s="103" t="str">
        <f t="shared" si="182"/>
        <v/>
      </c>
      <c r="M327" s="103" t="str">
        <f t="shared" si="182"/>
        <v/>
      </c>
      <c r="N327" s="103" t="str">
        <f t="shared" si="182"/>
        <v/>
      </c>
      <c r="O327" s="103" t="str">
        <f t="shared" si="182"/>
        <v/>
      </c>
      <c r="P327" s="103" t="str">
        <f t="shared" si="182"/>
        <v/>
      </c>
      <c r="Q327" s="103" t="str">
        <f t="shared" si="182"/>
        <v/>
      </c>
      <c r="R327" s="103" t="str">
        <f t="shared" si="182"/>
        <v/>
      </c>
      <c r="S327" s="103" t="str">
        <f t="shared" si="182"/>
        <v/>
      </c>
      <c r="T327" s="103" t="str">
        <f t="shared" si="182"/>
        <v/>
      </c>
      <c r="U327" s="103" t="str">
        <f t="shared" si="182"/>
        <v/>
      </c>
      <c r="V327" s="103" t="str">
        <f t="shared" si="182"/>
        <v/>
      </c>
      <c r="W327" s="103" t="str">
        <f t="shared" si="182"/>
        <v/>
      </c>
      <c r="X327" s="103" t="str">
        <f t="shared" si="182"/>
        <v/>
      </c>
      <c r="Y327" s="103" t="str">
        <f t="shared" si="182"/>
        <v/>
      </c>
      <c r="Z327" s="103" t="str">
        <f t="shared" si="182"/>
        <v/>
      </c>
      <c r="AA327" s="103" t="str">
        <f t="shared" si="182"/>
        <v/>
      </c>
      <c r="AB327" s="103" t="str">
        <f t="shared" si="182"/>
        <v/>
      </c>
      <c r="AC327" s="103" t="str">
        <f t="shared" si="182"/>
        <v/>
      </c>
      <c r="AD327" s="103" t="str">
        <f t="shared" si="182"/>
        <v/>
      </c>
      <c r="AE327" s="103" t="str">
        <f t="shared" si="182"/>
        <v/>
      </c>
      <c r="AF327" s="103" t="str">
        <f t="shared" si="182"/>
        <v/>
      </c>
      <c r="AG327" s="103" t="str">
        <f t="shared" si="182"/>
        <v/>
      </c>
      <c r="AH327" s="97"/>
      <c r="AI327" s="98"/>
      <c r="AJ327" s="97"/>
      <c r="AN327" s="75"/>
    </row>
    <row r="328" spans="1:40" s="70" customFormat="1">
      <c r="A328" s="93" t="s">
        <v>18</v>
      </c>
      <c r="B328" s="105" t="s">
        <v>240</v>
      </c>
      <c r="C328" s="102" t="s">
        <v>232</v>
      </c>
      <c r="D328" s="103" t="str">
        <f t="shared" ref="D328:AG328" si="183">IF(D$324="","",12*0.1*D$324)</f>
        <v/>
      </c>
      <c r="E328" s="103" t="str">
        <f t="shared" si="183"/>
        <v/>
      </c>
      <c r="F328" s="103" t="str">
        <f t="shared" si="183"/>
        <v/>
      </c>
      <c r="G328" s="103" t="str">
        <f t="shared" si="183"/>
        <v/>
      </c>
      <c r="H328" s="103" t="str">
        <f t="shared" si="183"/>
        <v/>
      </c>
      <c r="I328" s="103" t="str">
        <f t="shared" si="183"/>
        <v/>
      </c>
      <c r="J328" s="103" t="str">
        <f t="shared" si="183"/>
        <v/>
      </c>
      <c r="K328" s="103" t="str">
        <f t="shared" si="183"/>
        <v/>
      </c>
      <c r="L328" s="103" t="str">
        <f t="shared" si="183"/>
        <v/>
      </c>
      <c r="M328" s="103" t="str">
        <f t="shared" si="183"/>
        <v/>
      </c>
      <c r="N328" s="103" t="str">
        <f t="shared" si="183"/>
        <v/>
      </c>
      <c r="O328" s="103" t="str">
        <f t="shared" si="183"/>
        <v/>
      </c>
      <c r="P328" s="103" t="str">
        <f t="shared" si="183"/>
        <v/>
      </c>
      <c r="Q328" s="103" t="str">
        <f t="shared" si="183"/>
        <v/>
      </c>
      <c r="R328" s="103" t="str">
        <f t="shared" si="183"/>
        <v/>
      </c>
      <c r="S328" s="103" t="str">
        <f t="shared" si="183"/>
        <v/>
      </c>
      <c r="T328" s="103" t="str">
        <f t="shared" si="183"/>
        <v/>
      </c>
      <c r="U328" s="103" t="str">
        <f t="shared" si="183"/>
        <v/>
      </c>
      <c r="V328" s="103" t="str">
        <f t="shared" si="183"/>
        <v/>
      </c>
      <c r="W328" s="103" t="str">
        <f t="shared" si="183"/>
        <v/>
      </c>
      <c r="X328" s="103" t="str">
        <f t="shared" si="183"/>
        <v/>
      </c>
      <c r="Y328" s="103" t="str">
        <f t="shared" si="183"/>
        <v/>
      </c>
      <c r="Z328" s="103" t="str">
        <f t="shared" si="183"/>
        <v/>
      </c>
      <c r="AA328" s="103" t="str">
        <f t="shared" si="183"/>
        <v/>
      </c>
      <c r="AB328" s="103" t="str">
        <f t="shared" si="183"/>
        <v/>
      </c>
      <c r="AC328" s="103" t="str">
        <f t="shared" si="183"/>
        <v/>
      </c>
      <c r="AD328" s="103" t="str">
        <f t="shared" si="183"/>
        <v/>
      </c>
      <c r="AE328" s="103" t="str">
        <f t="shared" si="183"/>
        <v/>
      </c>
      <c r="AF328" s="103" t="str">
        <f t="shared" si="183"/>
        <v/>
      </c>
      <c r="AG328" s="103" t="str">
        <f t="shared" si="183"/>
        <v/>
      </c>
      <c r="AH328" s="97"/>
      <c r="AI328" s="98"/>
      <c r="AJ328" s="97"/>
      <c r="AN328" s="75"/>
    </row>
    <row r="329" spans="1:40" s="70" customFormat="1" ht="22.5">
      <c r="A329" s="104" t="s">
        <v>19</v>
      </c>
      <c r="B329" s="94" t="s">
        <v>242</v>
      </c>
      <c r="C329" s="95" t="s">
        <v>241</v>
      </c>
      <c r="D329" s="96" t="str">
        <f t="shared" ref="D329:AG329" si="184">IF(D$324="","",D$328/($E$28/$E$29))</f>
        <v/>
      </c>
      <c r="E329" s="96" t="str">
        <f t="shared" si="184"/>
        <v/>
      </c>
      <c r="F329" s="96" t="str">
        <f t="shared" si="184"/>
        <v/>
      </c>
      <c r="G329" s="96" t="str">
        <f t="shared" si="184"/>
        <v/>
      </c>
      <c r="H329" s="96" t="str">
        <f t="shared" si="184"/>
        <v/>
      </c>
      <c r="I329" s="96" t="str">
        <f t="shared" si="184"/>
        <v/>
      </c>
      <c r="J329" s="96" t="str">
        <f t="shared" si="184"/>
        <v/>
      </c>
      <c r="K329" s="96" t="str">
        <f t="shared" si="184"/>
        <v/>
      </c>
      <c r="L329" s="96" t="str">
        <f t="shared" si="184"/>
        <v/>
      </c>
      <c r="M329" s="96" t="str">
        <f t="shared" si="184"/>
        <v/>
      </c>
      <c r="N329" s="96" t="str">
        <f t="shared" si="184"/>
        <v/>
      </c>
      <c r="O329" s="96" t="str">
        <f t="shared" si="184"/>
        <v/>
      </c>
      <c r="P329" s="96" t="str">
        <f t="shared" si="184"/>
        <v/>
      </c>
      <c r="Q329" s="96" t="str">
        <f t="shared" si="184"/>
        <v/>
      </c>
      <c r="R329" s="96" t="str">
        <f t="shared" si="184"/>
        <v/>
      </c>
      <c r="S329" s="96" t="str">
        <f t="shared" si="184"/>
        <v/>
      </c>
      <c r="T329" s="96" t="str">
        <f t="shared" si="184"/>
        <v/>
      </c>
      <c r="U329" s="96" t="str">
        <f t="shared" si="184"/>
        <v/>
      </c>
      <c r="V329" s="96" t="str">
        <f t="shared" si="184"/>
        <v/>
      </c>
      <c r="W329" s="96" t="str">
        <f t="shared" si="184"/>
        <v/>
      </c>
      <c r="X329" s="96" t="str">
        <f t="shared" si="184"/>
        <v/>
      </c>
      <c r="Y329" s="96" t="str">
        <f t="shared" si="184"/>
        <v/>
      </c>
      <c r="Z329" s="96" t="str">
        <f t="shared" si="184"/>
        <v/>
      </c>
      <c r="AA329" s="96" t="str">
        <f t="shared" si="184"/>
        <v/>
      </c>
      <c r="AB329" s="96" t="str">
        <f t="shared" si="184"/>
        <v/>
      </c>
      <c r="AC329" s="96" t="str">
        <f t="shared" si="184"/>
        <v/>
      </c>
      <c r="AD329" s="96" t="str">
        <f t="shared" si="184"/>
        <v/>
      </c>
      <c r="AE329" s="96" t="str">
        <f t="shared" si="184"/>
        <v/>
      </c>
      <c r="AF329" s="96" t="str">
        <f t="shared" si="184"/>
        <v/>
      </c>
      <c r="AG329" s="96" t="str">
        <f t="shared" si="184"/>
        <v/>
      </c>
      <c r="AH329" s="97"/>
      <c r="AI329" s="98"/>
      <c r="AJ329" s="97"/>
      <c r="AN329" s="75"/>
    </row>
    <row r="330" spans="1:40" s="69" customFormat="1">
      <c r="A330" s="406">
        <v>5</v>
      </c>
      <c r="B330" s="410" t="s">
        <v>575</v>
      </c>
      <c r="C330" s="408" t="s">
        <v>1</v>
      </c>
      <c r="D330" s="114" t="str">
        <f>IF(Dane!D246="","",Dane!D246)</f>
        <v/>
      </c>
      <c r="E330" s="114" t="str">
        <f>IF(Dane!E246="","",Dane!E246)</f>
        <v/>
      </c>
      <c r="F330" s="114" t="str">
        <f>IF(Dane!F246="","",Dane!F246)</f>
        <v/>
      </c>
      <c r="G330" s="114" t="str">
        <f>IF(Dane!G246="","",Dane!G246)</f>
        <v/>
      </c>
      <c r="H330" s="114" t="str">
        <f>IF(Dane!H246="","",Dane!H246)</f>
        <v/>
      </c>
      <c r="I330" s="114" t="str">
        <f>IF(Dane!I246="","",Dane!I246)</f>
        <v/>
      </c>
      <c r="J330" s="114" t="str">
        <f>IF(Dane!J246="","",Dane!J246)</f>
        <v/>
      </c>
      <c r="K330" s="114" t="str">
        <f>IF(Dane!K246="","",Dane!K246)</f>
        <v/>
      </c>
      <c r="L330" s="114" t="str">
        <f>IF(Dane!L246="","",Dane!L246)</f>
        <v/>
      </c>
      <c r="M330" s="114" t="str">
        <f>IF(Dane!M246="","",Dane!M246)</f>
        <v/>
      </c>
      <c r="N330" s="114" t="str">
        <f>IF(Dane!N246="","",Dane!N246)</f>
        <v/>
      </c>
      <c r="O330" s="114" t="str">
        <f>IF(Dane!O246="","",Dane!O246)</f>
        <v/>
      </c>
      <c r="P330" s="114" t="str">
        <f>IF(Dane!P246="","",Dane!P246)</f>
        <v/>
      </c>
      <c r="Q330" s="114" t="str">
        <f>IF(Dane!Q246="","",Dane!Q246)</f>
        <v/>
      </c>
      <c r="R330" s="114" t="str">
        <f>IF(Dane!R246="","",Dane!R246)</f>
        <v/>
      </c>
      <c r="S330" s="114" t="str">
        <f>IF(Dane!S246="","",Dane!S246)</f>
        <v/>
      </c>
      <c r="T330" s="114" t="str">
        <f>IF(Dane!T246="","",Dane!T246)</f>
        <v/>
      </c>
      <c r="U330" s="114" t="str">
        <f>IF(Dane!U246="","",Dane!U246)</f>
        <v/>
      </c>
      <c r="V330" s="114" t="str">
        <f>IF(Dane!V246="","",Dane!V246)</f>
        <v/>
      </c>
      <c r="W330" s="114" t="str">
        <f>IF(Dane!W246="","",Dane!W246)</f>
        <v/>
      </c>
      <c r="X330" s="114" t="str">
        <f>IF(Dane!X246="","",Dane!X246)</f>
        <v/>
      </c>
      <c r="Y330" s="114" t="str">
        <f>IF(Dane!Y246="","",Dane!Y246)</f>
        <v/>
      </c>
      <c r="Z330" s="114" t="str">
        <f>IF(Dane!Z246="","",Dane!Z246)</f>
        <v/>
      </c>
      <c r="AA330" s="114" t="str">
        <f>IF(Dane!AA246="","",Dane!AA246)</f>
        <v/>
      </c>
      <c r="AB330" s="114" t="str">
        <f>IF(Dane!AB246="","",Dane!AB246)</f>
        <v/>
      </c>
      <c r="AC330" s="114" t="str">
        <f>IF(Dane!AC246="","",Dane!AC246)</f>
        <v/>
      </c>
      <c r="AD330" s="114" t="str">
        <f>IF(Dane!AD246="","",Dane!AD246)</f>
        <v/>
      </c>
      <c r="AE330" s="114" t="str">
        <f>IF(Dane!AE246="","",Dane!AE246)</f>
        <v/>
      </c>
      <c r="AF330" s="114" t="str">
        <f>IF(Dane!AF246="","",Dane!AF246)</f>
        <v/>
      </c>
      <c r="AG330" s="114" t="str">
        <f>IF(Dane!AG246="","",Dane!AG246)</f>
        <v/>
      </c>
      <c r="AH330" s="148"/>
      <c r="AI330" s="149"/>
      <c r="AJ330" s="148"/>
      <c r="AN330" s="111"/>
    </row>
    <row r="331" spans="1:40" s="402" customFormat="1" ht="18" customHeight="1">
      <c r="A331" s="401" t="s">
        <v>243</v>
      </c>
      <c r="B331" s="402" t="s">
        <v>138</v>
      </c>
      <c r="H331" s="403"/>
    </row>
    <row r="332" spans="1:40" s="405" customFormat="1" ht="19.5" customHeight="1">
      <c r="A332" s="404"/>
      <c r="B332" s="405" t="s">
        <v>244</v>
      </c>
    </row>
    <row r="333" spans="1:40" s="8" customFormat="1">
      <c r="A333" s="672" t="s">
        <v>22</v>
      </c>
      <c r="B333" s="674" t="s">
        <v>246</v>
      </c>
      <c r="C333" s="676" t="s">
        <v>0</v>
      </c>
      <c r="D333" s="385" t="str">
        <f t="shared" ref="D333:AG333" si="185">IF(G$83="","",G$83)</f>
        <v/>
      </c>
      <c r="E333" s="385" t="str">
        <f t="shared" si="185"/>
        <v/>
      </c>
      <c r="F333" s="385" t="str">
        <f t="shared" si="185"/>
        <v/>
      </c>
      <c r="G333" s="385" t="str">
        <f t="shared" si="185"/>
        <v/>
      </c>
      <c r="H333" s="385" t="str">
        <f t="shared" si="185"/>
        <v/>
      </c>
      <c r="I333" s="385" t="str">
        <f t="shared" si="185"/>
        <v/>
      </c>
      <c r="J333" s="385" t="str">
        <f t="shared" si="185"/>
        <v/>
      </c>
      <c r="K333" s="385" t="str">
        <f t="shared" si="185"/>
        <v/>
      </c>
      <c r="L333" s="385" t="str">
        <f t="shared" si="185"/>
        <v/>
      </c>
      <c r="M333" s="385" t="str">
        <f t="shared" si="185"/>
        <v/>
      </c>
      <c r="N333" s="385" t="str">
        <f t="shared" si="185"/>
        <v/>
      </c>
      <c r="O333" s="385" t="str">
        <f t="shared" si="185"/>
        <v/>
      </c>
      <c r="P333" s="385" t="str">
        <f t="shared" si="185"/>
        <v/>
      </c>
      <c r="Q333" s="385" t="str">
        <f t="shared" si="185"/>
        <v/>
      </c>
      <c r="R333" s="385" t="str">
        <f t="shared" si="185"/>
        <v/>
      </c>
      <c r="S333" s="385" t="str">
        <f t="shared" si="185"/>
        <v/>
      </c>
      <c r="T333" s="385" t="str">
        <f t="shared" si="185"/>
        <v/>
      </c>
      <c r="U333" s="385" t="str">
        <f t="shared" si="185"/>
        <v/>
      </c>
      <c r="V333" s="385" t="str">
        <f t="shared" si="185"/>
        <v/>
      </c>
      <c r="W333" s="385" t="str">
        <f t="shared" si="185"/>
        <v/>
      </c>
      <c r="X333" s="385" t="str">
        <f t="shared" si="185"/>
        <v/>
      </c>
      <c r="Y333" s="385" t="str">
        <f t="shared" si="185"/>
        <v/>
      </c>
      <c r="Z333" s="385" t="str">
        <f t="shared" si="185"/>
        <v/>
      </c>
      <c r="AA333" s="385" t="str">
        <f t="shared" si="185"/>
        <v/>
      </c>
      <c r="AB333" s="385" t="str">
        <f t="shared" si="185"/>
        <v/>
      </c>
      <c r="AC333" s="385" t="str">
        <f t="shared" si="185"/>
        <v/>
      </c>
      <c r="AD333" s="385" t="str">
        <f t="shared" si="185"/>
        <v/>
      </c>
      <c r="AE333" s="385" t="str">
        <f t="shared" si="185"/>
        <v/>
      </c>
      <c r="AF333" s="385" t="str">
        <f t="shared" si="185"/>
        <v/>
      </c>
      <c r="AG333" s="385" t="str">
        <f t="shared" si="185"/>
        <v/>
      </c>
    </row>
    <row r="334" spans="1:40" s="8" customFormat="1">
      <c r="A334" s="673"/>
      <c r="B334" s="675"/>
      <c r="C334" s="677"/>
      <c r="D334" s="33" t="str">
        <f t="shared" ref="D334:AG334" si="186">IF(G$84="","",G$84)</f>
        <v/>
      </c>
      <c r="E334" s="33" t="str">
        <f t="shared" si="186"/>
        <v/>
      </c>
      <c r="F334" s="33" t="str">
        <f t="shared" si="186"/>
        <v/>
      </c>
      <c r="G334" s="33" t="str">
        <f t="shared" si="186"/>
        <v/>
      </c>
      <c r="H334" s="33" t="str">
        <f t="shared" si="186"/>
        <v/>
      </c>
      <c r="I334" s="33" t="str">
        <f t="shared" si="186"/>
        <v/>
      </c>
      <c r="J334" s="33" t="str">
        <f t="shared" si="186"/>
        <v/>
      </c>
      <c r="K334" s="33" t="str">
        <f t="shared" si="186"/>
        <v/>
      </c>
      <c r="L334" s="33" t="str">
        <f t="shared" si="186"/>
        <v/>
      </c>
      <c r="M334" s="33" t="str">
        <f t="shared" si="186"/>
        <v/>
      </c>
      <c r="N334" s="33" t="str">
        <f t="shared" si="186"/>
        <v/>
      </c>
      <c r="O334" s="33" t="str">
        <f t="shared" si="186"/>
        <v/>
      </c>
      <c r="P334" s="33" t="str">
        <f t="shared" si="186"/>
        <v/>
      </c>
      <c r="Q334" s="33" t="str">
        <f t="shared" si="186"/>
        <v/>
      </c>
      <c r="R334" s="33" t="str">
        <f t="shared" si="186"/>
        <v/>
      </c>
      <c r="S334" s="33" t="str">
        <f t="shared" si="186"/>
        <v/>
      </c>
      <c r="T334" s="33" t="str">
        <f t="shared" si="186"/>
        <v/>
      </c>
      <c r="U334" s="33" t="str">
        <f t="shared" si="186"/>
        <v/>
      </c>
      <c r="V334" s="33" t="str">
        <f t="shared" si="186"/>
        <v/>
      </c>
      <c r="W334" s="33" t="str">
        <f t="shared" si="186"/>
        <v/>
      </c>
      <c r="X334" s="33" t="str">
        <f t="shared" si="186"/>
        <v/>
      </c>
      <c r="Y334" s="33" t="str">
        <f t="shared" si="186"/>
        <v/>
      </c>
      <c r="Z334" s="33" t="str">
        <f t="shared" si="186"/>
        <v/>
      </c>
      <c r="AA334" s="33" t="str">
        <f t="shared" si="186"/>
        <v/>
      </c>
      <c r="AB334" s="33" t="str">
        <f t="shared" si="186"/>
        <v/>
      </c>
      <c r="AC334" s="33" t="str">
        <f t="shared" si="186"/>
        <v/>
      </c>
      <c r="AD334" s="33" t="str">
        <f t="shared" si="186"/>
        <v/>
      </c>
      <c r="AE334" s="33" t="str">
        <f t="shared" si="186"/>
        <v/>
      </c>
      <c r="AF334" s="33" t="str">
        <f t="shared" si="186"/>
        <v/>
      </c>
      <c r="AG334" s="33" t="str">
        <f t="shared" si="186"/>
        <v/>
      </c>
    </row>
    <row r="335" spans="1:40" s="69" customFormat="1">
      <c r="A335" s="99" t="str">
        <f>IF(A279="","",A279)</f>
        <v/>
      </c>
      <c r="B335" s="198" t="str">
        <f t="shared" ref="B335" si="187">IF(B279="","",B279)</f>
        <v/>
      </c>
      <c r="C335" s="272" t="str">
        <f>IF(B335="","","zł/rok")</f>
        <v/>
      </c>
      <c r="D335" s="83" t="str">
        <f t="shared" ref="D335:D344" si="188">IF(G$83="","",IF($B335="","",PRODUCT(D252,E279)*(1-SUM($C$546))*(1-SUM($C$547))))</f>
        <v/>
      </c>
      <c r="E335" s="83" t="str">
        <f t="shared" ref="E335:E344" si="189">IF(H$83="","",IF($B335="","",PRODUCT(E252,F279)*(1-SUM($C$546))*(1-SUM($C$547))))</f>
        <v/>
      </c>
      <c r="F335" s="83" t="str">
        <f t="shared" ref="F335:F344" si="190">IF(I$83="","",IF($B335="","",PRODUCT(F252,G279)*(1-SUM($C$546))*(1-SUM($C$547))))</f>
        <v/>
      </c>
      <c r="G335" s="83" t="str">
        <f t="shared" ref="G335:G344" si="191">IF(J$83="","",IF($B335="","",PRODUCT(G252,H279)*(1-SUM($C$546))*(1-SUM($C$547))))</f>
        <v/>
      </c>
      <c r="H335" s="83" t="str">
        <f t="shared" ref="H335:H344" si="192">IF(K$83="","",IF($B335="","",PRODUCT(H252,I279)*(1-SUM($C$546))*(1-SUM($C$547))))</f>
        <v/>
      </c>
      <c r="I335" s="83" t="str">
        <f t="shared" ref="I335:I344" si="193">IF(L$83="","",IF($B335="","",PRODUCT(I252,J279)*(1-SUM($C$546))*(1-SUM($C$547))))</f>
        <v/>
      </c>
      <c r="J335" s="83" t="str">
        <f t="shared" ref="J335:J344" si="194">IF(M$83="","",IF($B335="","",PRODUCT(J252,K279)*(1-SUM($C$546))*(1-SUM($C$547))))</f>
        <v/>
      </c>
      <c r="K335" s="83" t="str">
        <f t="shared" ref="K335:K344" si="195">IF(N$83="","",IF($B335="","",PRODUCT(K252,L279)*(1-SUM($C$546))*(1-SUM($C$547))))</f>
        <v/>
      </c>
      <c r="L335" s="83" t="str">
        <f t="shared" ref="L335:L344" si="196">IF(O$83="","",IF($B335="","",PRODUCT(L252,M279)*(1-SUM($C$546))*(1-SUM($C$547))))</f>
        <v/>
      </c>
      <c r="M335" s="83" t="str">
        <f t="shared" ref="M335:M344" si="197">IF(P$83="","",IF($B335="","",PRODUCT(M252,N279)*(1-SUM($C$546))*(1-SUM($C$547))))</f>
        <v/>
      </c>
      <c r="N335" s="83" t="str">
        <f t="shared" ref="N335:N344" si="198">IF(Q$83="","",IF($B335="","",PRODUCT(N252,O279)*(1-SUM($C$546))*(1-SUM($C$547))))</f>
        <v/>
      </c>
      <c r="O335" s="83" t="str">
        <f t="shared" ref="O335:O344" si="199">IF(R$83="","",IF($B335="","",PRODUCT(O252,P279)*(1-SUM($C$546))*(1-SUM($C$547))))</f>
        <v/>
      </c>
      <c r="P335" s="83" t="str">
        <f t="shared" ref="P335:P344" si="200">IF(S$83="","",IF($B335="","",PRODUCT(P252,Q279)*(1-SUM($C$546))*(1-SUM($C$547))))</f>
        <v/>
      </c>
      <c r="Q335" s="83" t="str">
        <f t="shared" ref="Q335:Q344" si="201">IF(T$83="","",IF($B335="","",PRODUCT(Q252,R279)*(1-SUM($C$546))*(1-SUM($C$547))))</f>
        <v/>
      </c>
      <c r="R335" s="83" t="str">
        <f t="shared" ref="R335:R344" si="202">IF(U$83="","",IF($B335="","",PRODUCT(R252,S279)*(1-SUM($C$546))*(1-SUM($C$547))))</f>
        <v/>
      </c>
      <c r="S335" s="83" t="str">
        <f t="shared" ref="S335:S344" si="203">IF(V$83="","",IF($B335="","",PRODUCT(S252,T279)*(1-SUM($C$546))*(1-SUM($C$547))))</f>
        <v/>
      </c>
      <c r="T335" s="83" t="str">
        <f t="shared" ref="T335:T344" si="204">IF(W$83="","",IF($B335="","",PRODUCT(T252,U279)*(1-SUM($C$546))*(1-SUM($C$547))))</f>
        <v/>
      </c>
      <c r="U335" s="83" t="str">
        <f t="shared" ref="U335:U344" si="205">IF(X$83="","",IF($B335="","",PRODUCT(U252,V279)*(1-SUM($C$546))*(1-SUM($C$547))))</f>
        <v/>
      </c>
      <c r="V335" s="83" t="str">
        <f t="shared" ref="V335:V344" si="206">IF(Y$83="","",IF($B335="","",PRODUCT(V252,W279)*(1-SUM($C$546))*(1-SUM($C$547))))</f>
        <v/>
      </c>
      <c r="W335" s="83" t="str">
        <f t="shared" ref="W335:W344" si="207">IF(Z$83="","",IF($B335="","",PRODUCT(W252,X279)*(1-SUM($C$546))*(1-SUM($C$547))))</f>
        <v/>
      </c>
      <c r="X335" s="83" t="str">
        <f t="shared" ref="X335:X344" si="208">IF(AA$83="","",IF($B335="","",PRODUCT(X252,Y279)*(1-SUM($C$546))*(1-SUM($C$547))))</f>
        <v/>
      </c>
      <c r="Y335" s="83" t="str">
        <f t="shared" ref="Y335:Y344" si="209">IF(AB$83="","",IF($B335="","",PRODUCT(Y252,Z279)*(1-SUM($C$546))*(1-SUM($C$547))))</f>
        <v/>
      </c>
      <c r="Z335" s="83" t="str">
        <f t="shared" ref="Z335:Z344" si="210">IF(AC$83="","",IF($B335="","",PRODUCT(Z252,AA279)*(1-SUM($C$546))*(1-SUM($C$547))))</f>
        <v/>
      </c>
      <c r="AA335" s="83" t="str">
        <f t="shared" ref="AA335:AA344" si="211">IF(AD$83="","",IF($B335="","",PRODUCT(AA252,AB279)*(1-SUM($C$546))*(1-SUM($C$547))))</f>
        <v/>
      </c>
      <c r="AB335" s="83" t="str">
        <f t="shared" ref="AB335:AB344" si="212">IF(AE$83="","",IF($B335="","",PRODUCT(AB252,AC279)*(1-SUM($C$546))*(1-SUM($C$547))))</f>
        <v/>
      </c>
      <c r="AC335" s="83" t="str">
        <f t="shared" ref="AC335:AC344" si="213">IF(AF$83="","",IF($B335="","",PRODUCT(AC252,AD279)*(1-SUM($C$546))*(1-SUM($C$547))))</f>
        <v/>
      </c>
      <c r="AD335" s="83" t="str">
        <f t="shared" ref="AD335:AD344" si="214">IF(AG$83="","",IF($B335="","",PRODUCT(AD252,AE279)*(1-SUM($C$546))*(1-SUM($C$547))))</f>
        <v/>
      </c>
      <c r="AE335" s="83" t="str">
        <f t="shared" ref="AE335:AE344" si="215">IF(AH$83="","",IF($B335="","",PRODUCT(AE252,AF279)*(1-SUM($C$546))*(1-SUM($C$547))))</f>
        <v/>
      </c>
      <c r="AF335" s="83" t="str">
        <f t="shared" ref="AF335:AF344" si="216">IF(AI$83="","",IF($B335="","",PRODUCT(AF252,AG279)*(1-SUM($C$546))*(1-SUM($C$547))))</f>
        <v/>
      </c>
      <c r="AG335" s="83" t="str">
        <f t="shared" ref="AG335:AG344" si="217">IF(AJ$83="","",IF($B335="","",PRODUCT(AG252,AH279)*(1-SUM($C$546))*(1-SUM($C$547))))</f>
        <v/>
      </c>
    </row>
    <row r="336" spans="1:40" s="69" customFormat="1">
      <c r="A336" s="93" t="str">
        <f t="shared" ref="A336:B336" si="218">IF(A280="","",A280)</f>
        <v/>
      </c>
      <c r="B336" s="202" t="str">
        <f t="shared" si="218"/>
        <v/>
      </c>
      <c r="C336" s="273" t="str">
        <f t="shared" ref="C336:C344" si="219">IF(B336="","","zł/rok")</f>
        <v/>
      </c>
      <c r="D336" s="87" t="str">
        <f t="shared" si="188"/>
        <v/>
      </c>
      <c r="E336" s="87" t="str">
        <f t="shared" si="189"/>
        <v/>
      </c>
      <c r="F336" s="87" t="str">
        <f t="shared" si="190"/>
        <v/>
      </c>
      <c r="G336" s="87" t="str">
        <f t="shared" si="191"/>
        <v/>
      </c>
      <c r="H336" s="87" t="str">
        <f t="shared" si="192"/>
        <v/>
      </c>
      <c r="I336" s="87" t="str">
        <f t="shared" si="193"/>
        <v/>
      </c>
      <c r="J336" s="87" t="str">
        <f t="shared" si="194"/>
        <v/>
      </c>
      <c r="K336" s="87" t="str">
        <f t="shared" si="195"/>
        <v/>
      </c>
      <c r="L336" s="87" t="str">
        <f t="shared" si="196"/>
        <v/>
      </c>
      <c r="M336" s="87" t="str">
        <f t="shared" si="197"/>
        <v/>
      </c>
      <c r="N336" s="87" t="str">
        <f t="shared" si="198"/>
        <v/>
      </c>
      <c r="O336" s="87" t="str">
        <f t="shared" si="199"/>
        <v/>
      </c>
      <c r="P336" s="87" t="str">
        <f t="shared" si="200"/>
        <v/>
      </c>
      <c r="Q336" s="87" t="str">
        <f t="shared" si="201"/>
        <v/>
      </c>
      <c r="R336" s="87" t="str">
        <f t="shared" si="202"/>
        <v/>
      </c>
      <c r="S336" s="87" t="str">
        <f t="shared" si="203"/>
        <v/>
      </c>
      <c r="T336" s="87" t="str">
        <f t="shared" si="204"/>
        <v/>
      </c>
      <c r="U336" s="87" t="str">
        <f t="shared" si="205"/>
        <v/>
      </c>
      <c r="V336" s="87" t="str">
        <f t="shared" si="206"/>
        <v/>
      </c>
      <c r="W336" s="87" t="str">
        <f t="shared" si="207"/>
        <v/>
      </c>
      <c r="X336" s="87" t="str">
        <f t="shared" si="208"/>
        <v/>
      </c>
      <c r="Y336" s="87" t="str">
        <f t="shared" si="209"/>
        <v/>
      </c>
      <c r="Z336" s="87" t="str">
        <f t="shared" si="210"/>
        <v/>
      </c>
      <c r="AA336" s="87" t="str">
        <f t="shared" si="211"/>
        <v/>
      </c>
      <c r="AB336" s="87" t="str">
        <f t="shared" si="212"/>
        <v/>
      </c>
      <c r="AC336" s="87" t="str">
        <f t="shared" si="213"/>
        <v/>
      </c>
      <c r="AD336" s="87" t="str">
        <f t="shared" si="214"/>
        <v/>
      </c>
      <c r="AE336" s="87" t="str">
        <f t="shared" si="215"/>
        <v/>
      </c>
      <c r="AF336" s="87" t="str">
        <f t="shared" si="216"/>
        <v/>
      </c>
      <c r="AG336" s="87" t="str">
        <f t="shared" si="217"/>
        <v/>
      </c>
    </row>
    <row r="337" spans="1:33" s="69" customFormat="1">
      <c r="A337" s="93" t="str">
        <f t="shared" ref="A337:B337" si="220">IF(A281="","",A281)</f>
        <v/>
      </c>
      <c r="B337" s="202" t="str">
        <f t="shared" si="220"/>
        <v/>
      </c>
      <c r="C337" s="273" t="str">
        <f t="shared" si="219"/>
        <v/>
      </c>
      <c r="D337" s="87" t="str">
        <f t="shared" si="188"/>
        <v/>
      </c>
      <c r="E337" s="87" t="str">
        <f t="shared" si="189"/>
        <v/>
      </c>
      <c r="F337" s="87" t="str">
        <f t="shared" si="190"/>
        <v/>
      </c>
      <c r="G337" s="87" t="str">
        <f t="shared" si="191"/>
        <v/>
      </c>
      <c r="H337" s="87" t="str">
        <f t="shared" si="192"/>
        <v/>
      </c>
      <c r="I337" s="87" t="str">
        <f t="shared" si="193"/>
        <v/>
      </c>
      <c r="J337" s="87" t="str">
        <f t="shared" si="194"/>
        <v/>
      </c>
      <c r="K337" s="87" t="str">
        <f t="shared" si="195"/>
        <v/>
      </c>
      <c r="L337" s="87" t="str">
        <f t="shared" si="196"/>
        <v/>
      </c>
      <c r="M337" s="87" t="str">
        <f t="shared" si="197"/>
        <v/>
      </c>
      <c r="N337" s="87" t="str">
        <f t="shared" si="198"/>
        <v/>
      </c>
      <c r="O337" s="87" t="str">
        <f t="shared" si="199"/>
        <v/>
      </c>
      <c r="P337" s="87" t="str">
        <f t="shared" si="200"/>
        <v/>
      </c>
      <c r="Q337" s="87" t="str">
        <f t="shared" si="201"/>
        <v/>
      </c>
      <c r="R337" s="87" t="str">
        <f t="shared" si="202"/>
        <v/>
      </c>
      <c r="S337" s="87" t="str">
        <f t="shared" si="203"/>
        <v/>
      </c>
      <c r="T337" s="87" t="str">
        <f t="shared" si="204"/>
        <v/>
      </c>
      <c r="U337" s="87" t="str">
        <f t="shared" si="205"/>
        <v/>
      </c>
      <c r="V337" s="87" t="str">
        <f t="shared" si="206"/>
        <v/>
      </c>
      <c r="W337" s="87" t="str">
        <f t="shared" si="207"/>
        <v/>
      </c>
      <c r="X337" s="87" t="str">
        <f t="shared" si="208"/>
        <v/>
      </c>
      <c r="Y337" s="87" t="str">
        <f t="shared" si="209"/>
        <v/>
      </c>
      <c r="Z337" s="87" t="str">
        <f t="shared" si="210"/>
        <v/>
      </c>
      <c r="AA337" s="87" t="str">
        <f t="shared" si="211"/>
        <v/>
      </c>
      <c r="AB337" s="87" t="str">
        <f t="shared" si="212"/>
        <v/>
      </c>
      <c r="AC337" s="87" t="str">
        <f t="shared" si="213"/>
        <v/>
      </c>
      <c r="AD337" s="87" t="str">
        <f t="shared" si="214"/>
        <v/>
      </c>
      <c r="AE337" s="87" t="str">
        <f t="shared" si="215"/>
        <v/>
      </c>
      <c r="AF337" s="87" t="str">
        <f t="shared" si="216"/>
        <v/>
      </c>
      <c r="AG337" s="87" t="str">
        <f t="shared" si="217"/>
        <v/>
      </c>
    </row>
    <row r="338" spans="1:33" s="69" customFormat="1">
      <c r="A338" s="93" t="str">
        <f t="shared" ref="A338:B338" si="221">IF(A282="","",A282)</f>
        <v/>
      </c>
      <c r="B338" s="202" t="str">
        <f t="shared" si="221"/>
        <v/>
      </c>
      <c r="C338" s="273" t="str">
        <f t="shared" si="219"/>
        <v/>
      </c>
      <c r="D338" s="87" t="str">
        <f t="shared" si="188"/>
        <v/>
      </c>
      <c r="E338" s="87" t="str">
        <f t="shared" si="189"/>
        <v/>
      </c>
      <c r="F338" s="87" t="str">
        <f t="shared" si="190"/>
        <v/>
      </c>
      <c r="G338" s="87" t="str">
        <f t="shared" si="191"/>
        <v/>
      </c>
      <c r="H338" s="87" t="str">
        <f t="shared" si="192"/>
        <v/>
      </c>
      <c r="I338" s="87" t="str">
        <f t="shared" si="193"/>
        <v/>
      </c>
      <c r="J338" s="87" t="str">
        <f t="shared" si="194"/>
        <v/>
      </c>
      <c r="K338" s="87" t="str">
        <f t="shared" si="195"/>
        <v/>
      </c>
      <c r="L338" s="87" t="str">
        <f t="shared" si="196"/>
        <v/>
      </c>
      <c r="M338" s="87" t="str">
        <f t="shared" si="197"/>
        <v/>
      </c>
      <c r="N338" s="87" t="str">
        <f t="shared" si="198"/>
        <v/>
      </c>
      <c r="O338" s="87" t="str">
        <f t="shared" si="199"/>
        <v/>
      </c>
      <c r="P338" s="87" t="str">
        <f t="shared" si="200"/>
        <v/>
      </c>
      <c r="Q338" s="87" t="str">
        <f t="shared" si="201"/>
        <v/>
      </c>
      <c r="R338" s="87" t="str">
        <f t="shared" si="202"/>
        <v/>
      </c>
      <c r="S338" s="87" t="str">
        <f t="shared" si="203"/>
        <v/>
      </c>
      <c r="T338" s="87" t="str">
        <f t="shared" si="204"/>
        <v/>
      </c>
      <c r="U338" s="87" t="str">
        <f t="shared" si="205"/>
        <v/>
      </c>
      <c r="V338" s="87" t="str">
        <f t="shared" si="206"/>
        <v/>
      </c>
      <c r="W338" s="87" t="str">
        <f t="shared" si="207"/>
        <v/>
      </c>
      <c r="X338" s="87" t="str">
        <f t="shared" si="208"/>
        <v/>
      </c>
      <c r="Y338" s="87" t="str">
        <f t="shared" si="209"/>
        <v/>
      </c>
      <c r="Z338" s="87" t="str">
        <f t="shared" si="210"/>
        <v/>
      </c>
      <c r="AA338" s="87" t="str">
        <f t="shared" si="211"/>
        <v/>
      </c>
      <c r="AB338" s="87" t="str">
        <f t="shared" si="212"/>
        <v/>
      </c>
      <c r="AC338" s="87" t="str">
        <f t="shared" si="213"/>
        <v/>
      </c>
      <c r="AD338" s="87" t="str">
        <f t="shared" si="214"/>
        <v/>
      </c>
      <c r="AE338" s="87" t="str">
        <f t="shared" si="215"/>
        <v/>
      </c>
      <c r="AF338" s="87" t="str">
        <f t="shared" si="216"/>
        <v/>
      </c>
      <c r="AG338" s="87" t="str">
        <f t="shared" si="217"/>
        <v/>
      </c>
    </row>
    <row r="339" spans="1:33" s="150" customFormat="1">
      <c r="A339" s="93" t="str">
        <f t="shared" ref="A339:B339" si="222">IF(A283="","",A283)</f>
        <v/>
      </c>
      <c r="B339" s="202" t="str">
        <f t="shared" si="222"/>
        <v/>
      </c>
      <c r="C339" s="273" t="str">
        <f t="shared" si="219"/>
        <v/>
      </c>
      <c r="D339" s="87" t="str">
        <f t="shared" si="188"/>
        <v/>
      </c>
      <c r="E339" s="87" t="str">
        <f t="shared" si="189"/>
        <v/>
      </c>
      <c r="F339" s="87" t="str">
        <f t="shared" si="190"/>
        <v/>
      </c>
      <c r="G339" s="87" t="str">
        <f t="shared" si="191"/>
        <v/>
      </c>
      <c r="H339" s="87" t="str">
        <f t="shared" si="192"/>
        <v/>
      </c>
      <c r="I339" s="87" t="str">
        <f t="shared" si="193"/>
        <v/>
      </c>
      <c r="J339" s="87" t="str">
        <f t="shared" si="194"/>
        <v/>
      </c>
      <c r="K339" s="87" t="str">
        <f t="shared" si="195"/>
        <v/>
      </c>
      <c r="L339" s="87" t="str">
        <f t="shared" si="196"/>
        <v/>
      </c>
      <c r="M339" s="87" t="str">
        <f t="shared" si="197"/>
        <v/>
      </c>
      <c r="N339" s="87" t="str">
        <f t="shared" si="198"/>
        <v/>
      </c>
      <c r="O339" s="87" t="str">
        <f t="shared" si="199"/>
        <v/>
      </c>
      <c r="P339" s="87" t="str">
        <f t="shared" si="200"/>
        <v/>
      </c>
      <c r="Q339" s="87" t="str">
        <f t="shared" si="201"/>
        <v/>
      </c>
      <c r="R339" s="87" t="str">
        <f t="shared" si="202"/>
        <v/>
      </c>
      <c r="S339" s="87" t="str">
        <f t="shared" si="203"/>
        <v/>
      </c>
      <c r="T339" s="87" t="str">
        <f t="shared" si="204"/>
        <v/>
      </c>
      <c r="U339" s="87" t="str">
        <f t="shared" si="205"/>
        <v/>
      </c>
      <c r="V339" s="87" t="str">
        <f t="shared" si="206"/>
        <v/>
      </c>
      <c r="W339" s="87" t="str">
        <f t="shared" si="207"/>
        <v/>
      </c>
      <c r="X339" s="87" t="str">
        <f t="shared" si="208"/>
        <v/>
      </c>
      <c r="Y339" s="87" t="str">
        <f t="shared" si="209"/>
        <v/>
      </c>
      <c r="Z339" s="87" t="str">
        <f t="shared" si="210"/>
        <v/>
      </c>
      <c r="AA339" s="87" t="str">
        <f t="shared" si="211"/>
        <v/>
      </c>
      <c r="AB339" s="87" t="str">
        <f t="shared" si="212"/>
        <v/>
      </c>
      <c r="AC339" s="87" t="str">
        <f t="shared" si="213"/>
        <v/>
      </c>
      <c r="AD339" s="87" t="str">
        <f t="shared" si="214"/>
        <v/>
      </c>
      <c r="AE339" s="87" t="str">
        <f t="shared" si="215"/>
        <v/>
      </c>
      <c r="AF339" s="87" t="str">
        <f t="shared" si="216"/>
        <v/>
      </c>
      <c r="AG339" s="87" t="str">
        <f t="shared" si="217"/>
        <v/>
      </c>
    </row>
    <row r="340" spans="1:33" s="150" customFormat="1">
      <c r="A340" s="93" t="str">
        <f t="shared" ref="A340:B340" si="223">IF(A284="","",A284)</f>
        <v/>
      </c>
      <c r="B340" s="202" t="str">
        <f t="shared" si="223"/>
        <v/>
      </c>
      <c r="C340" s="273" t="str">
        <f t="shared" si="219"/>
        <v/>
      </c>
      <c r="D340" s="87" t="str">
        <f t="shared" si="188"/>
        <v/>
      </c>
      <c r="E340" s="87" t="str">
        <f t="shared" si="189"/>
        <v/>
      </c>
      <c r="F340" s="87" t="str">
        <f t="shared" si="190"/>
        <v/>
      </c>
      <c r="G340" s="87" t="str">
        <f t="shared" si="191"/>
        <v/>
      </c>
      <c r="H340" s="87" t="str">
        <f t="shared" si="192"/>
        <v/>
      </c>
      <c r="I340" s="87" t="str">
        <f t="shared" si="193"/>
        <v/>
      </c>
      <c r="J340" s="87" t="str">
        <f t="shared" si="194"/>
        <v/>
      </c>
      <c r="K340" s="87" t="str">
        <f t="shared" si="195"/>
        <v/>
      </c>
      <c r="L340" s="87" t="str">
        <f t="shared" si="196"/>
        <v/>
      </c>
      <c r="M340" s="87" t="str">
        <f t="shared" si="197"/>
        <v/>
      </c>
      <c r="N340" s="87" t="str">
        <f t="shared" si="198"/>
        <v/>
      </c>
      <c r="O340" s="87" t="str">
        <f t="shared" si="199"/>
        <v/>
      </c>
      <c r="P340" s="87" t="str">
        <f t="shared" si="200"/>
        <v/>
      </c>
      <c r="Q340" s="87" t="str">
        <f t="shared" si="201"/>
        <v/>
      </c>
      <c r="R340" s="87" t="str">
        <f t="shared" si="202"/>
        <v/>
      </c>
      <c r="S340" s="87" t="str">
        <f t="shared" si="203"/>
        <v/>
      </c>
      <c r="T340" s="87" t="str">
        <f t="shared" si="204"/>
        <v/>
      </c>
      <c r="U340" s="87" t="str">
        <f t="shared" si="205"/>
        <v/>
      </c>
      <c r="V340" s="87" t="str">
        <f t="shared" si="206"/>
        <v/>
      </c>
      <c r="W340" s="87" t="str">
        <f t="shared" si="207"/>
        <v/>
      </c>
      <c r="X340" s="87" t="str">
        <f t="shared" si="208"/>
        <v/>
      </c>
      <c r="Y340" s="87" t="str">
        <f t="shared" si="209"/>
        <v/>
      </c>
      <c r="Z340" s="87" t="str">
        <f t="shared" si="210"/>
        <v/>
      </c>
      <c r="AA340" s="87" t="str">
        <f t="shared" si="211"/>
        <v/>
      </c>
      <c r="AB340" s="87" t="str">
        <f t="shared" si="212"/>
        <v/>
      </c>
      <c r="AC340" s="87" t="str">
        <f t="shared" si="213"/>
        <v/>
      </c>
      <c r="AD340" s="87" t="str">
        <f t="shared" si="214"/>
        <v/>
      </c>
      <c r="AE340" s="87" t="str">
        <f t="shared" si="215"/>
        <v/>
      </c>
      <c r="AF340" s="87" t="str">
        <f t="shared" si="216"/>
        <v/>
      </c>
      <c r="AG340" s="87" t="str">
        <f t="shared" si="217"/>
        <v/>
      </c>
    </row>
    <row r="341" spans="1:33" s="150" customFormat="1">
      <c r="A341" s="93" t="str">
        <f t="shared" ref="A341:B341" si="224">IF(A285="","",A285)</f>
        <v/>
      </c>
      <c r="B341" s="202" t="str">
        <f t="shared" si="224"/>
        <v/>
      </c>
      <c r="C341" s="273" t="str">
        <f t="shared" si="219"/>
        <v/>
      </c>
      <c r="D341" s="87" t="str">
        <f t="shared" si="188"/>
        <v/>
      </c>
      <c r="E341" s="87" t="str">
        <f t="shared" si="189"/>
        <v/>
      </c>
      <c r="F341" s="87" t="str">
        <f t="shared" si="190"/>
        <v/>
      </c>
      <c r="G341" s="87" t="str">
        <f t="shared" si="191"/>
        <v/>
      </c>
      <c r="H341" s="87" t="str">
        <f t="shared" si="192"/>
        <v/>
      </c>
      <c r="I341" s="87" t="str">
        <f t="shared" si="193"/>
        <v/>
      </c>
      <c r="J341" s="87" t="str">
        <f t="shared" si="194"/>
        <v/>
      </c>
      <c r="K341" s="87" t="str">
        <f t="shared" si="195"/>
        <v/>
      </c>
      <c r="L341" s="87" t="str">
        <f t="shared" si="196"/>
        <v/>
      </c>
      <c r="M341" s="87" t="str">
        <f t="shared" si="197"/>
        <v/>
      </c>
      <c r="N341" s="87" t="str">
        <f t="shared" si="198"/>
        <v/>
      </c>
      <c r="O341" s="87" t="str">
        <f t="shared" si="199"/>
        <v/>
      </c>
      <c r="P341" s="87" t="str">
        <f t="shared" si="200"/>
        <v/>
      </c>
      <c r="Q341" s="87" t="str">
        <f t="shared" si="201"/>
        <v/>
      </c>
      <c r="R341" s="87" t="str">
        <f t="shared" si="202"/>
        <v/>
      </c>
      <c r="S341" s="87" t="str">
        <f t="shared" si="203"/>
        <v/>
      </c>
      <c r="T341" s="87" t="str">
        <f t="shared" si="204"/>
        <v/>
      </c>
      <c r="U341" s="87" t="str">
        <f t="shared" si="205"/>
        <v/>
      </c>
      <c r="V341" s="87" t="str">
        <f t="shared" si="206"/>
        <v/>
      </c>
      <c r="W341" s="87" t="str">
        <f t="shared" si="207"/>
        <v/>
      </c>
      <c r="X341" s="87" t="str">
        <f t="shared" si="208"/>
        <v/>
      </c>
      <c r="Y341" s="87" t="str">
        <f t="shared" si="209"/>
        <v/>
      </c>
      <c r="Z341" s="87" t="str">
        <f t="shared" si="210"/>
        <v/>
      </c>
      <c r="AA341" s="87" t="str">
        <f t="shared" si="211"/>
        <v/>
      </c>
      <c r="AB341" s="87" t="str">
        <f t="shared" si="212"/>
        <v/>
      </c>
      <c r="AC341" s="87" t="str">
        <f t="shared" si="213"/>
        <v/>
      </c>
      <c r="AD341" s="87" t="str">
        <f t="shared" si="214"/>
        <v/>
      </c>
      <c r="AE341" s="87" t="str">
        <f t="shared" si="215"/>
        <v/>
      </c>
      <c r="AF341" s="87" t="str">
        <f t="shared" si="216"/>
        <v/>
      </c>
      <c r="AG341" s="87" t="str">
        <f t="shared" si="217"/>
        <v/>
      </c>
    </row>
    <row r="342" spans="1:33" s="150" customFormat="1">
      <c r="A342" s="93" t="str">
        <f t="shared" ref="A342:B342" si="225">IF(A286="","",A286)</f>
        <v/>
      </c>
      <c r="B342" s="202" t="str">
        <f t="shared" si="225"/>
        <v/>
      </c>
      <c r="C342" s="273" t="str">
        <f t="shared" si="219"/>
        <v/>
      </c>
      <c r="D342" s="87" t="str">
        <f t="shared" si="188"/>
        <v/>
      </c>
      <c r="E342" s="87" t="str">
        <f t="shared" si="189"/>
        <v/>
      </c>
      <c r="F342" s="87" t="str">
        <f t="shared" si="190"/>
        <v/>
      </c>
      <c r="G342" s="87" t="str">
        <f t="shared" si="191"/>
        <v/>
      </c>
      <c r="H342" s="87" t="str">
        <f t="shared" si="192"/>
        <v/>
      </c>
      <c r="I342" s="87" t="str">
        <f t="shared" si="193"/>
        <v/>
      </c>
      <c r="J342" s="87" t="str">
        <f t="shared" si="194"/>
        <v/>
      </c>
      <c r="K342" s="87" t="str">
        <f t="shared" si="195"/>
        <v/>
      </c>
      <c r="L342" s="87" t="str">
        <f t="shared" si="196"/>
        <v/>
      </c>
      <c r="M342" s="87" t="str">
        <f t="shared" si="197"/>
        <v/>
      </c>
      <c r="N342" s="87" t="str">
        <f t="shared" si="198"/>
        <v/>
      </c>
      <c r="O342" s="87" t="str">
        <f t="shared" si="199"/>
        <v/>
      </c>
      <c r="P342" s="87" t="str">
        <f t="shared" si="200"/>
        <v/>
      </c>
      <c r="Q342" s="87" t="str">
        <f t="shared" si="201"/>
        <v/>
      </c>
      <c r="R342" s="87" t="str">
        <f t="shared" si="202"/>
        <v/>
      </c>
      <c r="S342" s="87" t="str">
        <f t="shared" si="203"/>
        <v/>
      </c>
      <c r="T342" s="87" t="str">
        <f t="shared" si="204"/>
        <v/>
      </c>
      <c r="U342" s="87" t="str">
        <f t="shared" si="205"/>
        <v/>
      </c>
      <c r="V342" s="87" t="str">
        <f t="shared" si="206"/>
        <v/>
      </c>
      <c r="W342" s="87" t="str">
        <f t="shared" si="207"/>
        <v/>
      </c>
      <c r="X342" s="87" t="str">
        <f t="shared" si="208"/>
        <v/>
      </c>
      <c r="Y342" s="87" t="str">
        <f t="shared" si="209"/>
        <v/>
      </c>
      <c r="Z342" s="87" t="str">
        <f t="shared" si="210"/>
        <v/>
      </c>
      <c r="AA342" s="87" t="str">
        <f t="shared" si="211"/>
        <v/>
      </c>
      <c r="AB342" s="87" t="str">
        <f t="shared" si="212"/>
        <v/>
      </c>
      <c r="AC342" s="87" t="str">
        <f t="shared" si="213"/>
        <v/>
      </c>
      <c r="AD342" s="87" t="str">
        <f t="shared" si="214"/>
        <v/>
      </c>
      <c r="AE342" s="87" t="str">
        <f t="shared" si="215"/>
        <v/>
      </c>
      <c r="AF342" s="87" t="str">
        <f t="shared" si="216"/>
        <v/>
      </c>
      <c r="AG342" s="87" t="str">
        <f t="shared" si="217"/>
        <v/>
      </c>
    </row>
    <row r="343" spans="1:33" s="150" customFormat="1">
      <c r="A343" s="93" t="str">
        <f t="shared" ref="A343:B343" si="226">IF(A287="","",A287)</f>
        <v/>
      </c>
      <c r="B343" s="202" t="str">
        <f t="shared" si="226"/>
        <v/>
      </c>
      <c r="C343" s="273" t="str">
        <f t="shared" si="219"/>
        <v/>
      </c>
      <c r="D343" s="87" t="str">
        <f t="shared" si="188"/>
        <v/>
      </c>
      <c r="E343" s="87" t="str">
        <f t="shared" si="189"/>
        <v/>
      </c>
      <c r="F343" s="87" t="str">
        <f t="shared" si="190"/>
        <v/>
      </c>
      <c r="G343" s="87" t="str">
        <f t="shared" si="191"/>
        <v/>
      </c>
      <c r="H343" s="87" t="str">
        <f t="shared" si="192"/>
        <v/>
      </c>
      <c r="I343" s="87" t="str">
        <f t="shared" si="193"/>
        <v/>
      </c>
      <c r="J343" s="87" t="str">
        <f t="shared" si="194"/>
        <v/>
      </c>
      <c r="K343" s="87" t="str">
        <f t="shared" si="195"/>
        <v/>
      </c>
      <c r="L343" s="87" t="str">
        <f t="shared" si="196"/>
        <v/>
      </c>
      <c r="M343" s="87" t="str">
        <f t="shared" si="197"/>
        <v/>
      </c>
      <c r="N343" s="87" t="str">
        <f t="shared" si="198"/>
        <v/>
      </c>
      <c r="O343" s="87" t="str">
        <f t="shared" si="199"/>
        <v/>
      </c>
      <c r="P343" s="87" t="str">
        <f t="shared" si="200"/>
        <v/>
      </c>
      <c r="Q343" s="87" t="str">
        <f t="shared" si="201"/>
        <v/>
      </c>
      <c r="R343" s="87" t="str">
        <f t="shared" si="202"/>
        <v/>
      </c>
      <c r="S343" s="87" t="str">
        <f t="shared" si="203"/>
        <v/>
      </c>
      <c r="T343" s="87" t="str">
        <f t="shared" si="204"/>
        <v/>
      </c>
      <c r="U343" s="87" t="str">
        <f t="shared" si="205"/>
        <v/>
      </c>
      <c r="V343" s="87" t="str">
        <f t="shared" si="206"/>
        <v/>
      </c>
      <c r="W343" s="87" t="str">
        <f t="shared" si="207"/>
        <v/>
      </c>
      <c r="X343" s="87" t="str">
        <f t="shared" si="208"/>
        <v/>
      </c>
      <c r="Y343" s="87" t="str">
        <f t="shared" si="209"/>
        <v/>
      </c>
      <c r="Z343" s="87" t="str">
        <f t="shared" si="210"/>
        <v/>
      </c>
      <c r="AA343" s="87" t="str">
        <f t="shared" si="211"/>
        <v/>
      </c>
      <c r="AB343" s="87" t="str">
        <f t="shared" si="212"/>
        <v/>
      </c>
      <c r="AC343" s="87" t="str">
        <f t="shared" si="213"/>
        <v/>
      </c>
      <c r="AD343" s="87" t="str">
        <f t="shared" si="214"/>
        <v/>
      </c>
      <c r="AE343" s="87" t="str">
        <f t="shared" si="215"/>
        <v/>
      </c>
      <c r="AF343" s="87" t="str">
        <f t="shared" si="216"/>
        <v/>
      </c>
      <c r="AG343" s="87" t="str">
        <f t="shared" si="217"/>
        <v/>
      </c>
    </row>
    <row r="344" spans="1:33" s="69" customFormat="1">
      <c r="A344" s="104" t="str">
        <f t="shared" ref="A344:B344" si="227">IF(A288="","",A288)</f>
        <v/>
      </c>
      <c r="B344" s="207" t="str">
        <f t="shared" si="227"/>
        <v/>
      </c>
      <c r="C344" s="274" t="str">
        <f t="shared" si="219"/>
        <v/>
      </c>
      <c r="D344" s="121" t="str">
        <f t="shared" si="188"/>
        <v/>
      </c>
      <c r="E344" s="121" t="str">
        <f t="shared" si="189"/>
        <v/>
      </c>
      <c r="F344" s="121" t="str">
        <f t="shared" si="190"/>
        <v/>
      </c>
      <c r="G344" s="121" t="str">
        <f t="shared" si="191"/>
        <v/>
      </c>
      <c r="H344" s="121" t="str">
        <f t="shared" si="192"/>
        <v/>
      </c>
      <c r="I344" s="121" t="str">
        <f t="shared" si="193"/>
        <v/>
      </c>
      <c r="J344" s="121" t="str">
        <f t="shared" si="194"/>
        <v/>
      </c>
      <c r="K344" s="121" t="str">
        <f t="shared" si="195"/>
        <v/>
      </c>
      <c r="L344" s="121" t="str">
        <f t="shared" si="196"/>
        <v/>
      </c>
      <c r="M344" s="121" t="str">
        <f t="shared" si="197"/>
        <v/>
      </c>
      <c r="N344" s="121" t="str">
        <f t="shared" si="198"/>
        <v/>
      </c>
      <c r="O344" s="121" t="str">
        <f t="shared" si="199"/>
        <v/>
      </c>
      <c r="P344" s="121" t="str">
        <f t="shared" si="200"/>
        <v/>
      </c>
      <c r="Q344" s="121" t="str">
        <f t="shared" si="201"/>
        <v/>
      </c>
      <c r="R344" s="121" t="str">
        <f t="shared" si="202"/>
        <v/>
      </c>
      <c r="S344" s="121" t="str">
        <f t="shared" si="203"/>
        <v/>
      </c>
      <c r="T344" s="121" t="str">
        <f t="shared" si="204"/>
        <v/>
      </c>
      <c r="U344" s="121" t="str">
        <f t="shared" si="205"/>
        <v/>
      </c>
      <c r="V344" s="121" t="str">
        <f t="shared" si="206"/>
        <v/>
      </c>
      <c r="W344" s="121" t="str">
        <f t="shared" si="207"/>
        <v/>
      </c>
      <c r="X344" s="121" t="str">
        <f t="shared" si="208"/>
        <v/>
      </c>
      <c r="Y344" s="121" t="str">
        <f t="shared" si="209"/>
        <v/>
      </c>
      <c r="Z344" s="121" t="str">
        <f t="shared" si="210"/>
        <v/>
      </c>
      <c r="AA344" s="121" t="str">
        <f t="shared" si="211"/>
        <v/>
      </c>
      <c r="AB344" s="121" t="str">
        <f t="shared" si="212"/>
        <v/>
      </c>
      <c r="AC344" s="121" t="str">
        <f t="shared" si="213"/>
        <v/>
      </c>
      <c r="AD344" s="121" t="str">
        <f t="shared" si="214"/>
        <v/>
      </c>
      <c r="AE344" s="121" t="str">
        <f t="shared" si="215"/>
        <v/>
      </c>
      <c r="AF344" s="121" t="str">
        <f t="shared" si="216"/>
        <v/>
      </c>
      <c r="AG344" s="121" t="str">
        <f t="shared" si="217"/>
        <v/>
      </c>
    </row>
    <row r="345" spans="1:33" s="69" customFormat="1">
      <c r="A345" s="108" t="s">
        <v>112</v>
      </c>
      <c r="B345" s="10" t="s">
        <v>247</v>
      </c>
      <c r="C345" s="82" t="s">
        <v>1</v>
      </c>
      <c r="D345" s="83" t="str">
        <f>IF(G$83="","",SUM(D$335:D$344))</f>
        <v/>
      </c>
      <c r="E345" s="83" t="str">
        <f t="shared" ref="E345:AG345" si="228">IF(H$83="","",SUM(E$335:E$344))</f>
        <v/>
      </c>
      <c r="F345" s="83" t="str">
        <f t="shared" si="228"/>
        <v/>
      </c>
      <c r="G345" s="83" t="str">
        <f t="shared" si="228"/>
        <v/>
      </c>
      <c r="H345" s="83" t="str">
        <f t="shared" si="228"/>
        <v/>
      </c>
      <c r="I345" s="83" t="str">
        <f t="shared" si="228"/>
        <v/>
      </c>
      <c r="J345" s="83" t="str">
        <f t="shared" si="228"/>
        <v/>
      </c>
      <c r="K345" s="83" t="str">
        <f t="shared" si="228"/>
        <v/>
      </c>
      <c r="L345" s="83" t="str">
        <f t="shared" si="228"/>
        <v/>
      </c>
      <c r="M345" s="83" t="str">
        <f t="shared" si="228"/>
        <v/>
      </c>
      <c r="N345" s="83" t="str">
        <f t="shared" si="228"/>
        <v/>
      </c>
      <c r="O345" s="83" t="str">
        <f t="shared" si="228"/>
        <v/>
      </c>
      <c r="P345" s="83" t="str">
        <f t="shared" si="228"/>
        <v/>
      </c>
      <c r="Q345" s="83" t="str">
        <f t="shared" si="228"/>
        <v/>
      </c>
      <c r="R345" s="83" t="str">
        <f t="shared" si="228"/>
        <v/>
      </c>
      <c r="S345" s="83" t="str">
        <f t="shared" si="228"/>
        <v/>
      </c>
      <c r="T345" s="83" t="str">
        <f t="shared" si="228"/>
        <v/>
      </c>
      <c r="U345" s="83" t="str">
        <f t="shared" si="228"/>
        <v/>
      </c>
      <c r="V345" s="83" t="str">
        <f t="shared" si="228"/>
        <v/>
      </c>
      <c r="W345" s="83" t="str">
        <f t="shared" si="228"/>
        <v/>
      </c>
      <c r="X345" s="83" t="str">
        <f t="shared" si="228"/>
        <v/>
      </c>
      <c r="Y345" s="83" t="str">
        <f t="shared" si="228"/>
        <v/>
      </c>
      <c r="Z345" s="83" t="str">
        <f t="shared" si="228"/>
        <v/>
      </c>
      <c r="AA345" s="83" t="str">
        <f t="shared" si="228"/>
        <v/>
      </c>
      <c r="AB345" s="83" t="str">
        <f t="shared" si="228"/>
        <v/>
      </c>
      <c r="AC345" s="83" t="str">
        <f t="shared" si="228"/>
        <v/>
      </c>
      <c r="AD345" s="83" t="str">
        <f t="shared" si="228"/>
        <v/>
      </c>
      <c r="AE345" s="83" t="str">
        <f t="shared" si="228"/>
        <v/>
      </c>
      <c r="AF345" s="83" t="str">
        <f t="shared" si="228"/>
        <v/>
      </c>
      <c r="AG345" s="83" t="str">
        <f t="shared" si="228"/>
        <v/>
      </c>
    </row>
    <row r="346" spans="1:33" s="69" customFormat="1">
      <c r="A346" s="109" t="s">
        <v>146</v>
      </c>
      <c r="B346" s="110" t="s">
        <v>248</v>
      </c>
      <c r="C346" s="86" t="s">
        <v>1</v>
      </c>
      <c r="D346" s="87" t="str">
        <f>IF(G$83="","",IF(E$289="",D$345,D$345*E$289))</f>
        <v/>
      </c>
      <c r="E346" s="87" t="str">
        <f t="shared" ref="E346:AG346" si="229">IF(H$83="","",IF(F$289="",E$345,E$345*F$289))</f>
        <v/>
      </c>
      <c r="F346" s="87" t="str">
        <f t="shared" si="229"/>
        <v/>
      </c>
      <c r="G346" s="87" t="str">
        <f t="shared" si="229"/>
        <v/>
      </c>
      <c r="H346" s="87" t="str">
        <f t="shared" si="229"/>
        <v/>
      </c>
      <c r="I346" s="87" t="str">
        <f t="shared" si="229"/>
        <v/>
      </c>
      <c r="J346" s="87" t="str">
        <f t="shared" si="229"/>
        <v/>
      </c>
      <c r="K346" s="87" t="str">
        <f t="shared" si="229"/>
        <v/>
      </c>
      <c r="L346" s="87" t="str">
        <f t="shared" si="229"/>
        <v/>
      </c>
      <c r="M346" s="87" t="str">
        <f t="shared" si="229"/>
        <v/>
      </c>
      <c r="N346" s="87" t="str">
        <f t="shared" si="229"/>
        <v/>
      </c>
      <c r="O346" s="87" t="str">
        <f t="shared" si="229"/>
        <v/>
      </c>
      <c r="P346" s="87" t="str">
        <f t="shared" si="229"/>
        <v/>
      </c>
      <c r="Q346" s="87" t="str">
        <f t="shared" si="229"/>
        <v/>
      </c>
      <c r="R346" s="87" t="str">
        <f t="shared" si="229"/>
        <v/>
      </c>
      <c r="S346" s="87" t="str">
        <f t="shared" si="229"/>
        <v/>
      </c>
      <c r="T346" s="87" t="str">
        <f t="shared" si="229"/>
        <v/>
      </c>
      <c r="U346" s="87" t="str">
        <f t="shared" si="229"/>
        <v/>
      </c>
      <c r="V346" s="87" t="str">
        <f t="shared" si="229"/>
        <v/>
      </c>
      <c r="W346" s="87" t="str">
        <f t="shared" si="229"/>
        <v/>
      </c>
      <c r="X346" s="87" t="str">
        <f t="shared" si="229"/>
        <v/>
      </c>
      <c r="Y346" s="87" t="str">
        <f t="shared" si="229"/>
        <v/>
      </c>
      <c r="Z346" s="87" t="str">
        <f t="shared" si="229"/>
        <v/>
      </c>
      <c r="AA346" s="87" t="str">
        <f t="shared" si="229"/>
        <v/>
      </c>
      <c r="AB346" s="87" t="str">
        <f t="shared" si="229"/>
        <v/>
      </c>
      <c r="AC346" s="87" t="str">
        <f t="shared" si="229"/>
        <v/>
      </c>
      <c r="AD346" s="87" t="str">
        <f t="shared" si="229"/>
        <v/>
      </c>
      <c r="AE346" s="87" t="str">
        <f t="shared" si="229"/>
        <v/>
      </c>
      <c r="AF346" s="87" t="str">
        <f t="shared" si="229"/>
        <v/>
      </c>
      <c r="AG346" s="87" t="str">
        <f t="shared" si="229"/>
        <v/>
      </c>
    </row>
    <row r="347" spans="1:33" s="111" customFormat="1">
      <c r="A347" s="117" t="s">
        <v>124</v>
      </c>
      <c r="B347" s="118" t="s">
        <v>255</v>
      </c>
      <c r="C347" s="73" t="s">
        <v>1</v>
      </c>
      <c r="D347" s="74" t="str">
        <f>IF(G$83="","",IF(D$345=0,0,SUMPRODUCT(D$335:D$344,$D$279:$D$288)))</f>
        <v/>
      </c>
      <c r="E347" s="74" t="str">
        <f t="shared" ref="E347:AG347" si="230">IF(H$83="","",IF(E$345=0,0,SUMPRODUCT(E$335:E$344,$D$279:$D$288)))</f>
        <v/>
      </c>
      <c r="F347" s="74" t="str">
        <f t="shared" si="230"/>
        <v/>
      </c>
      <c r="G347" s="74" t="str">
        <f t="shared" si="230"/>
        <v/>
      </c>
      <c r="H347" s="74" t="str">
        <f t="shared" si="230"/>
        <v/>
      </c>
      <c r="I347" s="74" t="str">
        <f t="shared" si="230"/>
        <v/>
      </c>
      <c r="J347" s="74" t="str">
        <f t="shared" si="230"/>
        <v/>
      </c>
      <c r="K347" s="74" t="str">
        <f t="shared" si="230"/>
        <v/>
      </c>
      <c r="L347" s="74" t="str">
        <f t="shared" si="230"/>
        <v/>
      </c>
      <c r="M347" s="74" t="str">
        <f t="shared" si="230"/>
        <v/>
      </c>
      <c r="N347" s="74" t="str">
        <f t="shared" si="230"/>
        <v/>
      </c>
      <c r="O347" s="74" t="str">
        <f t="shared" si="230"/>
        <v/>
      </c>
      <c r="P347" s="74" t="str">
        <f t="shared" si="230"/>
        <v/>
      </c>
      <c r="Q347" s="74" t="str">
        <f t="shared" si="230"/>
        <v/>
      </c>
      <c r="R347" s="74" t="str">
        <f t="shared" si="230"/>
        <v/>
      </c>
      <c r="S347" s="74" t="str">
        <f t="shared" si="230"/>
        <v/>
      </c>
      <c r="T347" s="74" t="str">
        <f t="shared" si="230"/>
        <v/>
      </c>
      <c r="U347" s="74" t="str">
        <f t="shared" si="230"/>
        <v/>
      </c>
      <c r="V347" s="74" t="str">
        <f t="shared" si="230"/>
        <v/>
      </c>
      <c r="W347" s="74" t="str">
        <f t="shared" si="230"/>
        <v/>
      </c>
      <c r="X347" s="74" t="str">
        <f t="shared" si="230"/>
        <v/>
      </c>
      <c r="Y347" s="74" t="str">
        <f t="shared" si="230"/>
        <v/>
      </c>
      <c r="Z347" s="74" t="str">
        <f t="shared" si="230"/>
        <v/>
      </c>
      <c r="AA347" s="74" t="str">
        <f t="shared" si="230"/>
        <v/>
      </c>
      <c r="AB347" s="74" t="str">
        <f t="shared" si="230"/>
        <v/>
      </c>
      <c r="AC347" s="74" t="str">
        <f t="shared" si="230"/>
        <v/>
      </c>
      <c r="AD347" s="74" t="str">
        <f t="shared" si="230"/>
        <v/>
      </c>
      <c r="AE347" s="74" t="str">
        <f t="shared" si="230"/>
        <v/>
      </c>
      <c r="AF347" s="74" t="str">
        <f t="shared" si="230"/>
        <v/>
      </c>
      <c r="AG347" s="74" t="str">
        <f t="shared" si="230"/>
        <v/>
      </c>
    </row>
    <row r="348" spans="1:33" s="69" customFormat="1">
      <c r="A348" s="112" t="s">
        <v>249</v>
      </c>
      <c r="B348" s="107" t="str">
        <f>CONCATENATE("Przychody wariantu bez projektu –",$E$18)</f>
        <v>Przychody wariantu bez projektu – w cenach netto + część VAT</v>
      </c>
      <c r="C348" s="113" t="s">
        <v>1</v>
      </c>
      <c r="D348" s="114" t="str">
        <f>IF(G$83="","",SUM(D$345,D$347))</f>
        <v/>
      </c>
      <c r="E348" s="114" t="str">
        <f t="shared" ref="E348:AG348" si="231">IF(H$83="","",SUM(E$345,E$347))</f>
        <v/>
      </c>
      <c r="F348" s="114" t="str">
        <f t="shared" si="231"/>
        <v/>
      </c>
      <c r="G348" s="114" t="str">
        <f t="shared" si="231"/>
        <v/>
      </c>
      <c r="H348" s="114" t="str">
        <f t="shared" si="231"/>
        <v/>
      </c>
      <c r="I348" s="114" t="str">
        <f t="shared" si="231"/>
        <v/>
      </c>
      <c r="J348" s="114" t="str">
        <f t="shared" si="231"/>
        <v/>
      </c>
      <c r="K348" s="114" t="str">
        <f t="shared" si="231"/>
        <v/>
      </c>
      <c r="L348" s="114" t="str">
        <f t="shared" si="231"/>
        <v/>
      </c>
      <c r="M348" s="114" t="str">
        <f t="shared" si="231"/>
        <v/>
      </c>
      <c r="N348" s="114" t="str">
        <f t="shared" si="231"/>
        <v/>
      </c>
      <c r="O348" s="114" t="str">
        <f t="shared" si="231"/>
        <v/>
      </c>
      <c r="P348" s="114" t="str">
        <f t="shared" si="231"/>
        <v/>
      </c>
      <c r="Q348" s="114" t="str">
        <f t="shared" si="231"/>
        <v/>
      </c>
      <c r="R348" s="114" t="str">
        <f t="shared" si="231"/>
        <v/>
      </c>
      <c r="S348" s="114" t="str">
        <f t="shared" si="231"/>
        <v/>
      </c>
      <c r="T348" s="114" t="str">
        <f t="shared" si="231"/>
        <v/>
      </c>
      <c r="U348" s="114" t="str">
        <f t="shared" si="231"/>
        <v/>
      </c>
      <c r="V348" s="114" t="str">
        <f t="shared" si="231"/>
        <v/>
      </c>
      <c r="W348" s="114" t="str">
        <f t="shared" si="231"/>
        <v/>
      </c>
      <c r="X348" s="114" t="str">
        <f t="shared" si="231"/>
        <v/>
      </c>
      <c r="Y348" s="114" t="str">
        <f t="shared" si="231"/>
        <v/>
      </c>
      <c r="Z348" s="114" t="str">
        <f t="shared" si="231"/>
        <v/>
      </c>
      <c r="AA348" s="114" t="str">
        <f t="shared" si="231"/>
        <v/>
      </c>
      <c r="AB348" s="114" t="str">
        <f t="shared" si="231"/>
        <v/>
      </c>
      <c r="AC348" s="114" t="str">
        <f t="shared" si="231"/>
        <v/>
      </c>
      <c r="AD348" s="114" t="str">
        <f t="shared" si="231"/>
        <v/>
      </c>
      <c r="AE348" s="114" t="str">
        <f t="shared" si="231"/>
        <v/>
      </c>
      <c r="AF348" s="114" t="str">
        <f t="shared" si="231"/>
        <v/>
      </c>
      <c r="AG348" s="114" t="str">
        <f t="shared" si="231"/>
        <v/>
      </c>
    </row>
    <row r="349" spans="1:33" s="69" customFormat="1" ht="22.5">
      <c r="A349" s="411" t="s">
        <v>250</v>
      </c>
      <c r="B349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49" s="90" t="s">
        <v>1</v>
      </c>
      <c r="D349" s="324" t="str">
        <f>IF(G$83="","",SUM(D$346,D$347))</f>
        <v/>
      </c>
      <c r="E349" s="324" t="str">
        <f t="shared" ref="E349:AG349" si="232">IF(H$83="","",SUM(E$346,E$347))</f>
        <v/>
      </c>
      <c r="F349" s="324" t="str">
        <f t="shared" si="232"/>
        <v/>
      </c>
      <c r="G349" s="324" t="str">
        <f t="shared" si="232"/>
        <v/>
      </c>
      <c r="H349" s="324" t="str">
        <f t="shared" si="232"/>
        <v/>
      </c>
      <c r="I349" s="324" t="str">
        <f t="shared" si="232"/>
        <v/>
      </c>
      <c r="J349" s="324" t="str">
        <f t="shared" si="232"/>
        <v/>
      </c>
      <c r="K349" s="324" t="str">
        <f t="shared" si="232"/>
        <v/>
      </c>
      <c r="L349" s="324" t="str">
        <f t="shared" si="232"/>
        <v/>
      </c>
      <c r="M349" s="324" t="str">
        <f t="shared" si="232"/>
        <v/>
      </c>
      <c r="N349" s="324" t="str">
        <f t="shared" si="232"/>
        <v/>
      </c>
      <c r="O349" s="324" t="str">
        <f t="shared" si="232"/>
        <v/>
      </c>
      <c r="P349" s="324" t="str">
        <f t="shared" si="232"/>
        <v/>
      </c>
      <c r="Q349" s="324" t="str">
        <f t="shared" si="232"/>
        <v/>
      </c>
      <c r="R349" s="324" t="str">
        <f t="shared" si="232"/>
        <v/>
      </c>
      <c r="S349" s="324" t="str">
        <f t="shared" si="232"/>
        <v/>
      </c>
      <c r="T349" s="324" t="str">
        <f t="shared" si="232"/>
        <v/>
      </c>
      <c r="U349" s="324" t="str">
        <f t="shared" si="232"/>
        <v/>
      </c>
      <c r="V349" s="324" t="str">
        <f t="shared" si="232"/>
        <v/>
      </c>
      <c r="W349" s="324" t="str">
        <f t="shared" si="232"/>
        <v/>
      </c>
      <c r="X349" s="324" t="str">
        <f t="shared" si="232"/>
        <v/>
      </c>
      <c r="Y349" s="324" t="str">
        <f t="shared" si="232"/>
        <v/>
      </c>
      <c r="Z349" s="324" t="str">
        <f t="shared" si="232"/>
        <v/>
      </c>
      <c r="AA349" s="324" t="str">
        <f t="shared" si="232"/>
        <v/>
      </c>
      <c r="AB349" s="324" t="str">
        <f t="shared" si="232"/>
        <v/>
      </c>
      <c r="AC349" s="324" t="str">
        <f t="shared" si="232"/>
        <v/>
      </c>
      <c r="AD349" s="324" t="str">
        <f t="shared" si="232"/>
        <v/>
      </c>
      <c r="AE349" s="324" t="str">
        <f t="shared" si="232"/>
        <v/>
      </c>
      <c r="AF349" s="324" t="str">
        <f t="shared" si="232"/>
        <v/>
      </c>
      <c r="AG349" s="324" t="str">
        <f t="shared" si="232"/>
        <v/>
      </c>
    </row>
    <row r="350" spans="1:33" s="405" customFormat="1" ht="19.5" customHeight="1">
      <c r="A350" s="404"/>
      <c r="B350" s="405" t="s">
        <v>251</v>
      </c>
    </row>
    <row r="351" spans="1:33" s="8" customFormat="1">
      <c r="A351" s="672" t="s">
        <v>10</v>
      </c>
      <c r="B351" s="674" t="s">
        <v>2</v>
      </c>
      <c r="C351" s="676" t="s">
        <v>0</v>
      </c>
      <c r="D351" s="385" t="str">
        <f t="shared" ref="D351:AG351" si="233">IF(G$83="","",G$83)</f>
        <v/>
      </c>
      <c r="E351" s="385" t="str">
        <f t="shared" si="233"/>
        <v/>
      </c>
      <c r="F351" s="385" t="str">
        <f t="shared" si="233"/>
        <v/>
      </c>
      <c r="G351" s="385" t="str">
        <f t="shared" si="233"/>
        <v/>
      </c>
      <c r="H351" s="385" t="str">
        <f t="shared" si="233"/>
        <v/>
      </c>
      <c r="I351" s="385" t="str">
        <f t="shared" si="233"/>
        <v/>
      </c>
      <c r="J351" s="385" t="str">
        <f t="shared" si="233"/>
        <v/>
      </c>
      <c r="K351" s="385" t="str">
        <f t="shared" si="233"/>
        <v/>
      </c>
      <c r="L351" s="385" t="str">
        <f t="shared" si="233"/>
        <v/>
      </c>
      <c r="M351" s="385" t="str">
        <f t="shared" si="233"/>
        <v/>
      </c>
      <c r="N351" s="385" t="str">
        <f t="shared" si="233"/>
        <v/>
      </c>
      <c r="O351" s="385" t="str">
        <f t="shared" si="233"/>
        <v/>
      </c>
      <c r="P351" s="385" t="str">
        <f t="shared" si="233"/>
        <v/>
      </c>
      <c r="Q351" s="385" t="str">
        <f t="shared" si="233"/>
        <v/>
      </c>
      <c r="R351" s="385" t="str">
        <f t="shared" si="233"/>
        <v/>
      </c>
      <c r="S351" s="385" t="str">
        <f t="shared" si="233"/>
        <v/>
      </c>
      <c r="T351" s="385" t="str">
        <f t="shared" si="233"/>
        <v/>
      </c>
      <c r="U351" s="385" t="str">
        <f t="shared" si="233"/>
        <v/>
      </c>
      <c r="V351" s="385" t="str">
        <f t="shared" si="233"/>
        <v/>
      </c>
      <c r="W351" s="385" t="str">
        <f t="shared" si="233"/>
        <v/>
      </c>
      <c r="X351" s="385" t="str">
        <f t="shared" si="233"/>
        <v/>
      </c>
      <c r="Y351" s="385" t="str">
        <f t="shared" si="233"/>
        <v/>
      </c>
      <c r="Z351" s="385" t="str">
        <f t="shared" si="233"/>
        <v/>
      </c>
      <c r="AA351" s="385" t="str">
        <f t="shared" si="233"/>
        <v/>
      </c>
      <c r="AB351" s="385" t="str">
        <f t="shared" si="233"/>
        <v/>
      </c>
      <c r="AC351" s="385" t="str">
        <f t="shared" si="233"/>
        <v/>
      </c>
      <c r="AD351" s="385" t="str">
        <f t="shared" si="233"/>
        <v/>
      </c>
      <c r="AE351" s="385" t="str">
        <f t="shared" si="233"/>
        <v/>
      </c>
      <c r="AF351" s="385" t="str">
        <f t="shared" si="233"/>
        <v/>
      </c>
      <c r="AG351" s="385" t="str">
        <f t="shared" si="233"/>
        <v/>
      </c>
    </row>
    <row r="352" spans="1:33" s="8" customFormat="1">
      <c r="A352" s="673"/>
      <c r="B352" s="675"/>
      <c r="C352" s="677"/>
      <c r="D352" s="33" t="str">
        <f t="shared" ref="D352:AG352" si="234">IF(G$84="","",G$84)</f>
        <v/>
      </c>
      <c r="E352" s="33" t="str">
        <f t="shared" si="234"/>
        <v/>
      </c>
      <c r="F352" s="33" t="str">
        <f t="shared" si="234"/>
        <v/>
      </c>
      <c r="G352" s="33" t="str">
        <f t="shared" si="234"/>
        <v/>
      </c>
      <c r="H352" s="33" t="str">
        <f t="shared" si="234"/>
        <v/>
      </c>
      <c r="I352" s="33" t="str">
        <f t="shared" si="234"/>
        <v/>
      </c>
      <c r="J352" s="33" t="str">
        <f t="shared" si="234"/>
        <v/>
      </c>
      <c r="K352" s="33" t="str">
        <f t="shared" si="234"/>
        <v/>
      </c>
      <c r="L352" s="33" t="str">
        <f t="shared" si="234"/>
        <v/>
      </c>
      <c r="M352" s="33" t="str">
        <f t="shared" si="234"/>
        <v/>
      </c>
      <c r="N352" s="33" t="str">
        <f t="shared" si="234"/>
        <v/>
      </c>
      <c r="O352" s="33" t="str">
        <f t="shared" si="234"/>
        <v/>
      </c>
      <c r="P352" s="33" t="str">
        <f t="shared" si="234"/>
        <v/>
      </c>
      <c r="Q352" s="33" t="str">
        <f t="shared" si="234"/>
        <v/>
      </c>
      <c r="R352" s="33" t="str">
        <f t="shared" si="234"/>
        <v/>
      </c>
      <c r="S352" s="33" t="str">
        <f t="shared" si="234"/>
        <v/>
      </c>
      <c r="T352" s="33" t="str">
        <f t="shared" si="234"/>
        <v/>
      </c>
      <c r="U352" s="33" t="str">
        <f t="shared" si="234"/>
        <v/>
      </c>
      <c r="V352" s="33" t="str">
        <f t="shared" si="234"/>
        <v/>
      </c>
      <c r="W352" s="33" t="str">
        <f t="shared" si="234"/>
        <v/>
      </c>
      <c r="X352" s="33" t="str">
        <f t="shared" si="234"/>
        <v/>
      </c>
      <c r="Y352" s="33" t="str">
        <f t="shared" si="234"/>
        <v/>
      </c>
      <c r="Z352" s="33" t="str">
        <f t="shared" si="234"/>
        <v/>
      </c>
      <c r="AA352" s="33" t="str">
        <f t="shared" si="234"/>
        <v/>
      </c>
      <c r="AB352" s="33" t="str">
        <f t="shared" si="234"/>
        <v/>
      </c>
      <c r="AC352" s="33" t="str">
        <f t="shared" si="234"/>
        <v/>
      </c>
      <c r="AD352" s="33" t="str">
        <f t="shared" si="234"/>
        <v/>
      </c>
      <c r="AE352" s="33" t="str">
        <f t="shared" si="234"/>
        <v/>
      </c>
      <c r="AF352" s="33" t="str">
        <f t="shared" si="234"/>
        <v/>
      </c>
      <c r="AG352" s="33" t="str">
        <f t="shared" si="234"/>
        <v/>
      </c>
    </row>
    <row r="353" spans="1:33" s="69" customFormat="1">
      <c r="A353" s="99" t="str">
        <f>IF(A279="","",A279)</f>
        <v/>
      </c>
      <c r="B353" s="198" t="str">
        <f t="shared" ref="B353:C353" si="235">IF(B279="","",B279)</f>
        <v/>
      </c>
      <c r="C353" s="272" t="str">
        <f t="shared" si="235"/>
        <v/>
      </c>
      <c r="D353" s="83" t="str">
        <f t="shared" ref="D353:D362" si="236">IF(G$83="","",IF($B353="","",PRODUCT(D265,E293)*(1-SUM($C$546))*(1-SUM($C$547))))</f>
        <v/>
      </c>
      <c r="E353" s="83" t="str">
        <f t="shared" ref="E353:E362" si="237">IF(H$83="","",IF($B353="","",PRODUCT(E265,F293)*(1-SUM($C$546))*(1-SUM($C$547))))</f>
        <v/>
      </c>
      <c r="F353" s="83" t="str">
        <f t="shared" ref="F353:F362" si="238">IF(I$83="","",IF($B353="","",PRODUCT(F265,G293)*(1-SUM($C$546))*(1-SUM($C$547))))</f>
        <v/>
      </c>
      <c r="G353" s="83" t="str">
        <f t="shared" ref="G353:G362" si="239">IF(J$83="","",IF($B353="","",PRODUCT(G265,H293)*(1-SUM($C$546))*(1-SUM($C$547))))</f>
        <v/>
      </c>
      <c r="H353" s="83" t="str">
        <f t="shared" ref="H353:H362" si="240">IF(K$83="","",IF($B353="","",PRODUCT(H265,I293)*(1-SUM($C$546))*(1-SUM($C$547))))</f>
        <v/>
      </c>
      <c r="I353" s="83" t="str">
        <f t="shared" ref="I353:I362" si="241">IF(L$83="","",IF($B353="","",PRODUCT(I265,J293)*(1-SUM($C$546))*(1-SUM($C$547))))</f>
        <v/>
      </c>
      <c r="J353" s="83" t="str">
        <f t="shared" ref="J353:J362" si="242">IF(M$83="","",IF($B353="","",PRODUCT(J265,K293)*(1-SUM($C$546))*(1-SUM($C$547))))</f>
        <v/>
      </c>
      <c r="K353" s="83" t="str">
        <f t="shared" ref="K353:K362" si="243">IF(N$83="","",IF($B353="","",PRODUCT(K265,L293)*(1-SUM($C$546))*(1-SUM($C$547))))</f>
        <v/>
      </c>
      <c r="L353" s="83" t="str">
        <f t="shared" ref="L353:L362" si="244">IF(O$83="","",IF($B353="","",PRODUCT(L265,M293)*(1-SUM($C$546))*(1-SUM($C$547))))</f>
        <v/>
      </c>
      <c r="M353" s="83" t="str">
        <f t="shared" ref="M353:M362" si="245">IF(P$83="","",IF($B353="","",PRODUCT(M265,N293)*(1-SUM($C$546))*(1-SUM($C$547))))</f>
        <v/>
      </c>
      <c r="N353" s="83" t="str">
        <f t="shared" ref="N353:N362" si="246">IF(Q$83="","",IF($B353="","",PRODUCT(N265,O293)*(1-SUM($C$546))*(1-SUM($C$547))))</f>
        <v/>
      </c>
      <c r="O353" s="83" t="str">
        <f t="shared" ref="O353:O362" si="247">IF(R$83="","",IF($B353="","",PRODUCT(O265,P293)*(1-SUM($C$546))*(1-SUM($C$547))))</f>
        <v/>
      </c>
      <c r="P353" s="83" t="str">
        <f t="shared" ref="P353:P362" si="248">IF(S$83="","",IF($B353="","",PRODUCT(P265,Q293)*(1-SUM($C$546))*(1-SUM($C$547))))</f>
        <v/>
      </c>
      <c r="Q353" s="83" t="str">
        <f t="shared" ref="Q353:Q362" si="249">IF(T$83="","",IF($B353="","",PRODUCT(Q265,R293)*(1-SUM($C$546))*(1-SUM($C$547))))</f>
        <v/>
      </c>
      <c r="R353" s="83" t="str">
        <f t="shared" ref="R353:R362" si="250">IF(U$83="","",IF($B353="","",PRODUCT(R265,S293)*(1-SUM($C$546))*(1-SUM($C$547))))</f>
        <v/>
      </c>
      <c r="S353" s="83" t="str">
        <f t="shared" ref="S353:S362" si="251">IF(V$83="","",IF($B353="","",PRODUCT(S265,T293)*(1-SUM($C$546))*(1-SUM($C$547))))</f>
        <v/>
      </c>
      <c r="T353" s="83" t="str">
        <f t="shared" ref="T353:T362" si="252">IF(W$83="","",IF($B353="","",PRODUCT(T265,U293)*(1-SUM($C$546))*(1-SUM($C$547))))</f>
        <v/>
      </c>
      <c r="U353" s="83" t="str">
        <f t="shared" ref="U353:U362" si="253">IF(X$83="","",IF($B353="","",PRODUCT(U265,V293)*(1-SUM($C$546))*(1-SUM($C$547))))</f>
        <v/>
      </c>
      <c r="V353" s="83" t="str">
        <f t="shared" ref="V353:V362" si="254">IF(Y$83="","",IF($B353="","",PRODUCT(V265,W293)*(1-SUM($C$546))*(1-SUM($C$547))))</f>
        <v/>
      </c>
      <c r="W353" s="83" t="str">
        <f t="shared" ref="W353:W362" si="255">IF(Z$83="","",IF($B353="","",PRODUCT(W265,X293)*(1-SUM($C$546))*(1-SUM($C$547))))</f>
        <v/>
      </c>
      <c r="X353" s="83" t="str">
        <f t="shared" ref="X353:X362" si="256">IF(AA$83="","",IF($B353="","",PRODUCT(X265,Y293)*(1-SUM($C$546))*(1-SUM($C$547))))</f>
        <v/>
      </c>
      <c r="Y353" s="83" t="str">
        <f t="shared" ref="Y353:Y362" si="257">IF(AB$83="","",IF($B353="","",PRODUCT(Y265,Z293)*(1-SUM($C$546))*(1-SUM($C$547))))</f>
        <v/>
      </c>
      <c r="Z353" s="83" t="str">
        <f t="shared" ref="Z353:Z362" si="258">IF(AC$83="","",IF($B353="","",PRODUCT(Z265,AA293)*(1-SUM($C$546))*(1-SUM($C$547))))</f>
        <v/>
      </c>
      <c r="AA353" s="83" t="str">
        <f t="shared" ref="AA353:AA362" si="259">IF(AD$83="","",IF($B353="","",PRODUCT(AA265,AB293)*(1-SUM($C$546))*(1-SUM($C$547))))</f>
        <v/>
      </c>
      <c r="AB353" s="83" t="str">
        <f t="shared" ref="AB353:AB362" si="260">IF(AE$83="","",IF($B353="","",PRODUCT(AB265,AC293)*(1-SUM($C$546))*(1-SUM($C$547))))</f>
        <v/>
      </c>
      <c r="AC353" s="83" t="str">
        <f t="shared" ref="AC353:AC362" si="261">IF(AF$83="","",IF($B353="","",PRODUCT(AC265,AD293)*(1-SUM($C$546))*(1-SUM($C$547))))</f>
        <v/>
      </c>
      <c r="AD353" s="83" t="str">
        <f t="shared" ref="AD353:AD362" si="262">IF(AG$83="","",IF($B353="","",PRODUCT(AD265,AE293)*(1-SUM($C$546))*(1-SUM($C$547))))</f>
        <v/>
      </c>
      <c r="AE353" s="83" t="str">
        <f t="shared" ref="AE353:AE362" si="263">IF(AH$83="","",IF($B353="","",PRODUCT(AE265,AF293)*(1-SUM($C$546))*(1-SUM($C$547))))</f>
        <v/>
      </c>
      <c r="AF353" s="83" t="str">
        <f t="shared" ref="AF353:AF362" si="264">IF(AI$83="","",IF($B353="","",PRODUCT(AF265,AG293)*(1-SUM($C$546))*(1-SUM($C$547))))</f>
        <v/>
      </c>
      <c r="AG353" s="83" t="str">
        <f t="shared" ref="AG353:AG362" si="265">IF(AJ$83="","",IF($B353="","",PRODUCT(AG265,AH293)*(1-SUM($C$546))*(1-SUM($C$547))))</f>
        <v/>
      </c>
    </row>
    <row r="354" spans="1:33" s="69" customFormat="1">
      <c r="A354" s="93" t="str">
        <f t="shared" ref="A354:C354" si="266">IF(A280="","",A280)</f>
        <v/>
      </c>
      <c r="B354" s="202" t="str">
        <f t="shared" si="266"/>
        <v/>
      </c>
      <c r="C354" s="273" t="str">
        <f t="shared" si="266"/>
        <v/>
      </c>
      <c r="D354" s="87" t="str">
        <f t="shared" si="236"/>
        <v/>
      </c>
      <c r="E354" s="87" t="str">
        <f t="shared" si="237"/>
        <v/>
      </c>
      <c r="F354" s="87" t="str">
        <f t="shared" si="238"/>
        <v/>
      </c>
      <c r="G354" s="87" t="str">
        <f t="shared" si="239"/>
        <v/>
      </c>
      <c r="H354" s="87" t="str">
        <f t="shared" si="240"/>
        <v/>
      </c>
      <c r="I354" s="87" t="str">
        <f t="shared" si="241"/>
        <v/>
      </c>
      <c r="J354" s="87" t="str">
        <f t="shared" si="242"/>
        <v/>
      </c>
      <c r="K354" s="87" t="str">
        <f t="shared" si="243"/>
        <v/>
      </c>
      <c r="L354" s="87" t="str">
        <f t="shared" si="244"/>
        <v/>
      </c>
      <c r="M354" s="87" t="str">
        <f t="shared" si="245"/>
        <v/>
      </c>
      <c r="N354" s="87" t="str">
        <f t="shared" si="246"/>
        <v/>
      </c>
      <c r="O354" s="87" t="str">
        <f t="shared" si="247"/>
        <v/>
      </c>
      <c r="P354" s="87" t="str">
        <f t="shared" si="248"/>
        <v/>
      </c>
      <c r="Q354" s="87" t="str">
        <f t="shared" si="249"/>
        <v/>
      </c>
      <c r="R354" s="87" t="str">
        <f t="shared" si="250"/>
        <v/>
      </c>
      <c r="S354" s="87" t="str">
        <f t="shared" si="251"/>
        <v/>
      </c>
      <c r="T354" s="87" t="str">
        <f t="shared" si="252"/>
        <v/>
      </c>
      <c r="U354" s="87" t="str">
        <f t="shared" si="253"/>
        <v/>
      </c>
      <c r="V354" s="87" t="str">
        <f t="shared" si="254"/>
        <v/>
      </c>
      <c r="W354" s="87" t="str">
        <f t="shared" si="255"/>
        <v/>
      </c>
      <c r="X354" s="87" t="str">
        <f t="shared" si="256"/>
        <v/>
      </c>
      <c r="Y354" s="87" t="str">
        <f t="shared" si="257"/>
        <v/>
      </c>
      <c r="Z354" s="87" t="str">
        <f t="shared" si="258"/>
        <v/>
      </c>
      <c r="AA354" s="87" t="str">
        <f t="shared" si="259"/>
        <v/>
      </c>
      <c r="AB354" s="87" t="str">
        <f t="shared" si="260"/>
        <v/>
      </c>
      <c r="AC354" s="87" t="str">
        <f t="shared" si="261"/>
        <v/>
      </c>
      <c r="AD354" s="87" t="str">
        <f t="shared" si="262"/>
        <v/>
      </c>
      <c r="AE354" s="87" t="str">
        <f t="shared" si="263"/>
        <v/>
      </c>
      <c r="AF354" s="87" t="str">
        <f t="shared" si="264"/>
        <v/>
      </c>
      <c r="AG354" s="87" t="str">
        <f t="shared" si="265"/>
        <v/>
      </c>
    </row>
    <row r="355" spans="1:33" s="69" customFormat="1">
      <c r="A355" s="93" t="str">
        <f t="shared" ref="A355:C355" si="267">IF(A281="","",A281)</f>
        <v/>
      </c>
      <c r="B355" s="202" t="str">
        <f t="shared" si="267"/>
        <v/>
      </c>
      <c r="C355" s="273" t="str">
        <f t="shared" si="267"/>
        <v/>
      </c>
      <c r="D355" s="87" t="str">
        <f t="shared" si="236"/>
        <v/>
      </c>
      <c r="E355" s="87" t="str">
        <f t="shared" si="237"/>
        <v/>
      </c>
      <c r="F355" s="87" t="str">
        <f t="shared" si="238"/>
        <v/>
      </c>
      <c r="G355" s="87" t="str">
        <f t="shared" si="239"/>
        <v/>
      </c>
      <c r="H355" s="87" t="str">
        <f t="shared" si="240"/>
        <v/>
      </c>
      <c r="I355" s="87" t="str">
        <f t="shared" si="241"/>
        <v/>
      </c>
      <c r="J355" s="87" t="str">
        <f t="shared" si="242"/>
        <v/>
      </c>
      <c r="K355" s="87" t="str">
        <f t="shared" si="243"/>
        <v/>
      </c>
      <c r="L355" s="87" t="str">
        <f t="shared" si="244"/>
        <v/>
      </c>
      <c r="M355" s="87" t="str">
        <f t="shared" si="245"/>
        <v/>
      </c>
      <c r="N355" s="87" t="str">
        <f t="shared" si="246"/>
        <v/>
      </c>
      <c r="O355" s="87" t="str">
        <f t="shared" si="247"/>
        <v/>
      </c>
      <c r="P355" s="87" t="str">
        <f t="shared" si="248"/>
        <v/>
      </c>
      <c r="Q355" s="87" t="str">
        <f t="shared" si="249"/>
        <v/>
      </c>
      <c r="R355" s="87" t="str">
        <f t="shared" si="250"/>
        <v/>
      </c>
      <c r="S355" s="87" t="str">
        <f t="shared" si="251"/>
        <v/>
      </c>
      <c r="T355" s="87" t="str">
        <f t="shared" si="252"/>
        <v/>
      </c>
      <c r="U355" s="87" t="str">
        <f t="shared" si="253"/>
        <v/>
      </c>
      <c r="V355" s="87" t="str">
        <f t="shared" si="254"/>
        <v/>
      </c>
      <c r="W355" s="87" t="str">
        <f t="shared" si="255"/>
        <v/>
      </c>
      <c r="X355" s="87" t="str">
        <f t="shared" si="256"/>
        <v/>
      </c>
      <c r="Y355" s="87" t="str">
        <f t="shared" si="257"/>
        <v/>
      </c>
      <c r="Z355" s="87" t="str">
        <f t="shared" si="258"/>
        <v/>
      </c>
      <c r="AA355" s="87" t="str">
        <f t="shared" si="259"/>
        <v/>
      </c>
      <c r="AB355" s="87" t="str">
        <f t="shared" si="260"/>
        <v/>
      </c>
      <c r="AC355" s="87" t="str">
        <f t="shared" si="261"/>
        <v/>
      </c>
      <c r="AD355" s="87" t="str">
        <f t="shared" si="262"/>
        <v/>
      </c>
      <c r="AE355" s="87" t="str">
        <f t="shared" si="263"/>
        <v/>
      </c>
      <c r="AF355" s="87" t="str">
        <f t="shared" si="264"/>
        <v/>
      </c>
      <c r="AG355" s="87" t="str">
        <f t="shared" si="265"/>
        <v/>
      </c>
    </row>
    <row r="356" spans="1:33" s="69" customFormat="1">
      <c r="A356" s="93" t="str">
        <f t="shared" ref="A356:C356" si="268">IF(A282="","",A282)</f>
        <v/>
      </c>
      <c r="B356" s="202" t="str">
        <f t="shared" si="268"/>
        <v/>
      </c>
      <c r="C356" s="273" t="str">
        <f t="shared" si="268"/>
        <v/>
      </c>
      <c r="D356" s="87" t="str">
        <f t="shared" si="236"/>
        <v/>
      </c>
      <c r="E356" s="87" t="str">
        <f t="shared" si="237"/>
        <v/>
      </c>
      <c r="F356" s="87" t="str">
        <f t="shared" si="238"/>
        <v/>
      </c>
      <c r="G356" s="87" t="str">
        <f t="shared" si="239"/>
        <v/>
      </c>
      <c r="H356" s="87" t="str">
        <f t="shared" si="240"/>
        <v/>
      </c>
      <c r="I356" s="87" t="str">
        <f t="shared" si="241"/>
        <v/>
      </c>
      <c r="J356" s="87" t="str">
        <f t="shared" si="242"/>
        <v/>
      </c>
      <c r="K356" s="87" t="str">
        <f t="shared" si="243"/>
        <v/>
      </c>
      <c r="L356" s="87" t="str">
        <f t="shared" si="244"/>
        <v/>
      </c>
      <c r="M356" s="87" t="str">
        <f t="shared" si="245"/>
        <v/>
      </c>
      <c r="N356" s="87" t="str">
        <f t="shared" si="246"/>
        <v/>
      </c>
      <c r="O356" s="87" t="str">
        <f t="shared" si="247"/>
        <v/>
      </c>
      <c r="P356" s="87" t="str">
        <f t="shared" si="248"/>
        <v/>
      </c>
      <c r="Q356" s="87" t="str">
        <f t="shared" si="249"/>
        <v/>
      </c>
      <c r="R356" s="87" t="str">
        <f t="shared" si="250"/>
        <v/>
      </c>
      <c r="S356" s="87" t="str">
        <f t="shared" si="251"/>
        <v/>
      </c>
      <c r="T356" s="87" t="str">
        <f t="shared" si="252"/>
        <v/>
      </c>
      <c r="U356" s="87" t="str">
        <f t="shared" si="253"/>
        <v/>
      </c>
      <c r="V356" s="87" t="str">
        <f t="shared" si="254"/>
        <v/>
      </c>
      <c r="W356" s="87" t="str">
        <f t="shared" si="255"/>
        <v/>
      </c>
      <c r="X356" s="87" t="str">
        <f t="shared" si="256"/>
        <v/>
      </c>
      <c r="Y356" s="87" t="str">
        <f t="shared" si="257"/>
        <v/>
      </c>
      <c r="Z356" s="87" t="str">
        <f t="shared" si="258"/>
        <v/>
      </c>
      <c r="AA356" s="87" t="str">
        <f t="shared" si="259"/>
        <v/>
      </c>
      <c r="AB356" s="87" t="str">
        <f t="shared" si="260"/>
        <v/>
      </c>
      <c r="AC356" s="87" t="str">
        <f t="shared" si="261"/>
        <v/>
      </c>
      <c r="AD356" s="87" t="str">
        <f t="shared" si="262"/>
        <v/>
      </c>
      <c r="AE356" s="87" t="str">
        <f t="shared" si="263"/>
        <v/>
      </c>
      <c r="AF356" s="87" t="str">
        <f t="shared" si="264"/>
        <v/>
      </c>
      <c r="AG356" s="87" t="str">
        <f t="shared" si="265"/>
        <v/>
      </c>
    </row>
    <row r="357" spans="1:33" s="150" customFormat="1">
      <c r="A357" s="93" t="str">
        <f t="shared" ref="A357:C357" si="269">IF(A283="","",A283)</f>
        <v/>
      </c>
      <c r="B357" s="202" t="str">
        <f t="shared" si="269"/>
        <v/>
      </c>
      <c r="C357" s="273" t="str">
        <f t="shared" si="269"/>
        <v/>
      </c>
      <c r="D357" s="87" t="str">
        <f t="shared" si="236"/>
        <v/>
      </c>
      <c r="E357" s="87" t="str">
        <f t="shared" si="237"/>
        <v/>
      </c>
      <c r="F357" s="87" t="str">
        <f t="shared" si="238"/>
        <v/>
      </c>
      <c r="G357" s="87" t="str">
        <f t="shared" si="239"/>
        <v/>
      </c>
      <c r="H357" s="87" t="str">
        <f t="shared" si="240"/>
        <v/>
      </c>
      <c r="I357" s="87" t="str">
        <f t="shared" si="241"/>
        <v/>
      </c>
      <c r="J357" s="87" t="str">
        <f t="shared" si="242"/>
        <v/>
      </c>
      <c r="K357" s="87" t="str">
        <f t="shared" si="243"/>
        <v/>
      </c>
      <c r="L357" s="87" t="str">
        <f t="shared" si="244"/>
        <v/>
      </c>
      <c r="M357" s="87" t="str">
        <f t="shared" si="245"/>
        <v/>
      </c>
      <c r="N357" s="87" t="str">
        <f t="shared" si="246"/>
        <v/>
      </c>
      <c r="O357" s="87" t="str">
        <f t="shared" si="247"/>
        <v/>
      </c>
      <c r="P357" s="87" t="str">
        <f t="shared" si="248"/>
        <v/>
      </c>
      <c r="Q357" s="87" t="str">
        <f t="shared" si="249"/>
        <v/>
      </c>
      <c r="R357" s="87" t="str">
        <f t="shared" si="250"/>
        <v/>
      </c>
      <c r="S357" s="87" t="str">
        <f t="shared" si="251"/>
        <v/>
      </c>
      <c r="T357" s="87" t="str">
        <f t="shared" si="252"/>
        <v/>
      </c>
      <c r="U357" s="87" t="str">
        <f t="shared" si="253"/>
        <v/>
      </c>
      <c r="V357" s="87" t="str">
        <f t="shared" si="254"/>
        <v/>
      </c>
      <c r="W357" s="87" t="str">
        <f t="shared" si="255"/>
        <v/>
      </c>
      <c r="X357" s="87" t="str">
        <f t="shared" si="256"/>
        <v/>
      </c>
      <c r="Y357" s="87" t="str">
        <f t="shared" si="257"/>
        <v/>
      </c>
      <c r="Z357" s="87" t="str">
        <f t="shared" si="258"/>
        <v/>
      </c>
      <c r="AA357" s="87" t="str">
        <f t="shared" si="259"/>
        <v/>
      </c>
      <c r="AB357" s="87" t="str">
        <f t="shared" si="260"/>
        <v/>
      </c>
      <c r="AC357" s="87" t="str">
        <f t="shared" si="261"/>
        <v/>
      </c>
      <c r="AD357" s="87" t="str">
        <f t="shared" si="262"/>
        <v/>
      </c>
      <c r="AE357" s="87" t="str">
        <f t="shared" si="263"/>
        <v/>
      </c>
      <c r="AF357" s="87" t="str">
        <f t="shared" si="264"/>
        <v/>
      </c>
      <c r="AG357" s="87" t="str">
        <f t="shared" si="265"/>
        <v/>
      </c>
    </row>
    <row r="358" spans="1:33" s="150" customFormat="1">
      <c r="A358" s="93" t="str">
        <f t="shared" ref="A358:C358" si="270">IF(A284="","",A284)</f>
        <v/>
      </c>
      <c r="B358" s="202" t="str">
        <f t="shared" si="270"/>
        <v/>
      </c>
      <c r="C358" s="273" t="str">
        <f t="shared" si="270"/>
        <v/>
      </c>
      <c r="D358" s="87" t="str">
        <f t="shared" si="236"/>
        <v/>
      </c>
      <c r="E358" s="87" t="str">
        <f t="shared" si="237"/>
        <v/>
      </c>
      <c r="F358" s="87" t="str">
        <f t="shared" si="238"/>
        <v/>
      </c>
      <c r="G358" s="87" t="str">
        <f t="shared" si="239"/>
        <v/>
      </c>
      <c r="H358" s="87" t="str">
        <f t="shared" si="240"/>
        <v/>
      </c>
      <c r="I358" s="87" t="str">
        <f t="shared" si="241"/>
        <v/>
      </c>
      <c r="J358" s="87" t="str">
        <f t="shared" si="242"/>
        <v/>
      </c>
      <c r="K358" s="87" t="str">
        <f t="shared" si="243"/>
        <v/>
      </c>
      <c r="L358" s="87" t="str">
        <f t="shared" si="244"/>
        <v/>
      </c>
      <c r="M358" s="87" t="str">
        <f t="shared" si="245"/>
        <v/>
      </c>
      <c r="N358" s="87" t="str">
        <f t="shared" si="246"/>
        <v/>
      </c>
      <c r="O358" s="87" t="str">
        <f t="shared" si="247"/>
        <v/>
      </c>
      <c r="P358" s="87" t="str">
        <f t="shared" si="248"/>
        <v/>
      </c>
      <c r="Q358" s="87" t="str">
        <f t="shared" si="249"/>
        <v/>
      </c>
      <c r="R358" s="87" t="str">
        <f t="shared" si="250"/>
        <v/>
      </c>
      <c r="S358" s="87" t="str">
        <f t="shared" si="251"/>
        <v/>
      </c>
      <c r="T358" s="87" t="str">
        <f t="shared" si="252"/>
        <v/>
      </c>
      <c r="U358" s="87" t="str">
        <f t="shared" si="253"/>
        <v/>
      </c>
      <c r="V358" s="87" t="str">
        <f t="shared" si="254"/>
        <v/>
      </c>
      <c r="W358" s="87" t="str">
        <f t="shared" si="255"/>
        <v/>
      </c>
      <c r="X358" s="87" t="str">
        <f t="shared" si="256"/>
        <v/>
      </c>
      <c r="Y358" s="87" t="str">
        <f t="shared" si="257"/>
        <v/>
      </c>
      <c r="Z358" s="87" t="str">
        <f t="shared" si="258"/>
        <v/>
      </c>
      <c r="AA358" s="87" t="str">
        <f t="shared" si="259"/>
        <v/>
      </c>
      <c r="AB358" s="87" t="str">
        <f t="shared" si="260"/>
        <v/>
      </c>
      <c r="AC358" s="87" t="str">
        <f t="shared" si="261"/>
        <v/>
      </c>
      <c r="AD358" s="87" t="str">
        <f t="shared" si="262"/>
        <v/>
      </c>
      <c r="AE358" s="87" t="str">
        <f t="shared" si="263"/>
        <v/>
      </c>
      <c r="AF358" s="87" t="str">
        <f t="shared" si="264"/>
        <v/>
      </c>
      <c r="AG358" s="87" t="str">
        <f t="shared" si="265"/>
        <v/>
      </c>
    </row>
    <row r="359" spans="1:33" s="150" customFormat="1">
      <c r="A359" s="93" t="str">
        <f t="shared" ref="A359:C359" si="271">IF(A285="","",A285)</f>
        <v/>
      </c>
      <c r="B359" s="202" t="str">
        <f t="shared" si="271"/>
        <v/>
      </c>
      <c r="C359" s="273" t="str">
        <f t="shared" si="271"/>
        <v/>
      </c>
      <c r="D359" s="87" t="str">
        <f t="shared" si="236"/>
        <v/>
      </c>
      <c r="E359" s="87" t="str">
        <f t="shared" si="237"/>
        <v/>
      </c>
      <c r="F359" s="87" t="str">
        <f t="shared" si="238"/>
        <v/>
      </c>
      <c r="G359" s="87" t="str">
        <f t="shared" si="239"/>
        <v/>
      </c>
      <c r="H359" s="87" t="str">
        <f t="shared" si="240"/>
        <v/>
      </c>
      <c r="I359" s="87" t="str">
        <f t="shared" si="241"/>
        <v/>
      </c>
      <c r="J359" s="87" t="str">
        <f t="shared" si="242"/>
        <v/>
      </c>
      <c r="K359" s="87" t="str">
        <f t="shared" si="243"/>
        <v/>
      </c>
      <c r="L359" s="87" t="str">
        <f t="shared" si="244"/>
        <v/>
      </c>
      <c r="M359" s="87" t="str">
        <f t="shared" si="245"/>
        <v/>
      </c>
      <c r="N359" s="87" t="str">
        <f t="shared" si="246"/>
        <v/>
      </c>
      <c r="O359" s="87" t="str">
        <f t="shared" si="247"/>
        <v/>
      </c>
      <c r="P359" s="87" t="str">
        <f t="shared" si="248"/>
        <v/>
      </c>
      <c r="Q359" s="87" t="str">
        <f t="shared" si="249"/>
        <v/>
      </c>
      <c r="R359" s="87" t="str">
        <f t="shared" si="250"/>
        <v/>
      </c>
      <c r="S359" s="87" t="str">
        <f t="shared" si="251"/>
        <v/>
      </c>
      <c r="T359" s="87" t="str">
        <f t="shared" si="252"/>
        <v/>
      </c>
      <c r="U359" s="87" t="str">
        <f t="shared" si="253"/>
        <v/>
      </c>
      <c r="V359" s="87" t="str">
        <f t="shared" si="254"/>
        <v/>
      </c>
      <c r="W359" s="87" t="str">
        <f t="shared" si="255"/>
        <v/>
      </c>
      <c r="X359" s="87" t="str">
        <f t="shared" si="256"/>
        <v/>
      </c>
      <c r="Y359" s="87" t="str">
        <f t="shared" si="257"/>
        <v/>
      </c>
      <c r="Z359" s="87" t="str">
        <f t="shared" si="258"/>
        <v/>
      </c>
      <c r="AA359" s="87" t="str">
        <f t="shared" si="259"/>
        <v/>
      </c>
      <c r="AB359" s="87" t="str">
        <f t="shared" si="260"/>
        <v/>
      </c>
      <c r="AC359" s="87" t="str">
        <f t="shared" si="261"/>
        <v/>
      </c>
      <c r="AD359" s="87" t="str">
        <f t="shared" si="262"/>
        <v/>
      </c>
      <c r="AE359" s="87" t="str">
        <f t="shared" si="263"/>
        <v/>
      </c>
      <c r="AF359" s="87" t="str">
        <f t="shared" si="264"/>
        <v/>
      </c>
      <c r="AG359" s="87" t="str">
        <f t="shared" si="265"/>
        <v/>
      </c>
    </row>
    <row r="360" spans="1:33" s="150" customFormat="1">
      <c r="A360" s="93" t="str">
        <f t="shared" ref="A360:C360" si="272">IF(A286="","",A286)</f>
        <v/>
      </c>
      <c r="B360" s="202" t="str">
        <f t="shared" si="272"/>
        <v/>
      </c>
      <c r="C360" s="273" t="str">
        <f t="shared" si="272"/>
        <v/>
      </c>
      <c r="D360" s="87" t="str">
        <f t="shared" si="236"/>
        <v/>
      </c>
      <c r="E360" s="87" t="str">
        <f t="shared" si="237"/>
        <v/>
      </c>
      <c r="F360" s="87" t="str">
        <f t="shared" si="238"/>
        <v/>
      </c>
      <c r="G360" s="87" t="str">
        <f t="shared" si="239"/>
        <v/>
      </c>
      <c r="H360" s="87" t="str">
        <f t="shared" si="240"/>
        <v/>
      </c>
      <c r="I360" s="87" t="str">
        <f t="shared" si="241"/>
        <v/>
      </c>
      <c r="J360" s="87" t="str">
        <f t="shared" si="242"/>
        <v/>
      </c>
      <c r="K360" s="87" t="str">
        <f t="shared" si="243"/>
        <v/>
      </c>
      <c r="L360" s="87" t="str">
        <f t="shared" si="244"/>
        <v/>
      </c>
      <c r="M360" s="87" t="str">
        <f t="shared" si="245"/>
        <v/>
      </c>
      <c r="N360" s="87" t="str">
        <f t="shared" si="246"/>
        <v/>
      </c>
      <c r="O360" s="87" t="str">
        <f t="shared" si="247"/>
        <v/>
      </c>
      <c r="P360" s="87" t="str">
        <f t="shared" si="248"/>
        <v/>
      </c>
      <c r="Q360" s="87" t="str">
        <f t="shared" si="249"/>
        <v/>
      </c>
      <c r="R360" s="87" t="str">
        <f t="shared" si="250"/>
        <v/>
      </c>
      <c r="S360" s="87" t="str">
        <f t="shared" si="251"/>
        <v/>
      </c>
      <c r="T360" s="87" t="str">
        <f t="shared" si="252"/>
        <v/>
      </c>
      <c r="U360" s="87" t="str">
        <f t="shared" si="253"/>
        <v/>
      </c>
      <c r="V360" s="87" t="str">
        <f t="shared" si="254"/>
        <v/>
      </c>
      <c r="W360" s="87" t="str">
        <f t="shared" si="255"/>
        <v/>
      </c>
      <c r="X360" s="87" t="str">
        <f t="shared" si="256"/>
        <v/>
      </c>
      <c r="Y360" s="87" t="str">
        <f t="shared" si="257"/>
        <v/>
      </c>
      <c r="Z360" s="87" t="str">
        <f t="shared" si="258"/>
        <v/>
      </c>
      <c r="AA360" s="87" t="str">
        <f t="shared" si="259"/>
        <v/>
      </c>
      <c r="AB360" s="87" t="str">
        <f t="shared" si="260"/>
        <v/>
      </c>
      <c r="AC360" s="87" t="str">
        <f t="shared" si="261"/>
        <v/>
      </c>
      <c r="AD360" s="87" t="str">
        <f t="shared" si="262"/>
        <v/>
      </c>
      <c r="AE360" s="87" t="str">
        <f t="shared" si="263"/>
        <v/>
      </c>
      <c r="AF360" s="87" t="str">
        <f t="shared" si="264"/>
        <v/>
      </c>
      <c r="AG360" s="87" t="str">
        <f t="shared" si="265"/>
        <v/>
      </c>
    </row>
    <row r="361" spans="1:33" s="150" customFormat="1">
      <c r="A361" s="93" t="str">
        <f t="shared" ref="A361:C361" si="273">IF(A287="","",A287)</f>
        <v/>
      </c>
      <c r="B361" s="202" t="str">
        <f t="shared" si="273"/>
        <v/>
      </c>
      <c r="C361" s="273" t="str">
        <f t="shared" si="273"/>
        <v/>
      </c>
      <c r="D361" s="87" t="str">
        <f t="shared" si="236"/>
        <v/>
      </c>
      <c r="E361" s="87" t="str">
        <f t="shared" si="237"/>
        <v/>
      </c>
      <c r="F361" s="87" t="str">
        <f t="shared" si="238"/>
        <v/>
      </c>
      <c r="G361" s="87" t="str">
        <f t="shared" si="239"/>
        <v/>
      </c>
      <c r="H361" s="87" t="str">
        <f t="shared" si="240"/>
        <v/>
      </c>
      <c r="I361" s="87" t="str">
        <f t="shared" si="241"/>
        <v/>
      </c>
      <c r="J361" s="87" t="str">
        <f t="shared" si="242"/>
        <v/>
      </c>
      <c r="K361" s="87" t="str">
        <f t="shared" si="243"/>
        <v/>
      </c>
      <c r="L361" s="87" t="str">
        <f t="shared" si="244"/>
        <v/>
      </c>
      <c r="M361" s="87" t="str">
        <f t="shared" si="245"/>
        <v/>
      </c>
      <c r="N361" s="87" t="str">
        <f t="shared" si="246"/>
        <v/>
      </c>
      <c r="O361" s="87" t="str">
        <f t="shared" si="247"/>
        <v/>
      </c>
      <c r="P361" s="87" t="str">
        <f t="shared" si="248"/>
        <v/>
      </c>
      <c r="Q361" s="87" t="str">
        <f t="shared" si="249"/>
        <v/>
      </c>
      <c r="R361" s="87" t="str">
        <f t="shared" si="250"/>
        <v/>
      </c>
      <c r="S361" s="87" t="str">
        <f t="shared" si="251"/>
        <v/>
      </c>
      <c r="T361" s="87" t="str">
        <f t="shared" si="252"/>
        <v/>
      </c>
      <c r="U361" s="87" t="str">
        <f t="shared" si="253"/>
        <v/>
      </c>
      <c r="V361" s="87" t="str">
        <f t="shared" si="254"/>
        <v/>
      </c>
      <c r="W361" s="87" t="str">
        <f t="shared" si="255"/>
        <v/>
      </c>
      <c r="X361" s="87" t="str">
        <f t="shared" si="256"/>
        <v/>
      </c>
      <c r="Y361" s="87" t="str">
        <f t="shared" si="257"/>
        <v/>
      </c>
      <c r="Z361" s="87" t="str">
        <f t="shared" si="258"/>
        <v/>
      </c>
      <c r="AA361" s="87" t="str">
        <f t="shared" si="259"/>
        <v/>
      </c>
      <c r="AB361" s="87" t="str">
        <f t="shared" si="260"/>
        <v/>
      </c>
      <c r="AC361" s="87" t="str">
        <f t="shared" si="261"/>
        <v/>
      </c>
      <c r="AD361" s="87" t="str">
        <f t="shared" si="262"/>
        <v/>
      </c>
      <c r="AE361" s="87" t="str">
        <f t="shared" si="263"/>
        <v/>
      </c>
      <c r="AF361" s="87" t="str">
        <f t="shared" si="264"/>
        <v/>
      </c>
      <c r="AG361" s="87" t="str">
        <f t="shared" si="265"/>
        <v/>
      </c>
    </row>
    <row r="362" spans="1:33" s="69" customFormat="1">
      <c r="A362" s="104" t="str">
        <f t="shared" ref="A362:C362" si="274">IF(A288="","",A288)</f>
        <v/>
      </c>
      <c r="B362" s="207" t="str">
        <f t="shared" si="274"/>
        <v/>
      </c>
      <c r="C362" s="274" t="str">
        <f t="shared" si="274"/>
        <v/>
      </c>
      <c r="D362" s="121" t="str">
        <f t="shared" si="236"/>
        <v/>
      </c>
      <c r="E362" s="121" t="str">
        <f t="shared" si="237"/>
        <v/>
      </c>
      <c r="F362" s="121" t="str">
        <f t="shared" si="238"/>
        <v/>
      </c>
      <c r="G362" s="121" t="str">
        <f t="shared" si="239"/>
        <v/>
      </c>
      <c r="H362" s="121" t="str">
        <f t="shared" si="240"/>
        <v/>
      </c>
      <c r="I362" s="121" t="str">
        <f t="shared" si="241"/>
        <v/>
      </c>
      <c r="J362" s="121" t="str">
        <f t="shared" si="242"/>
        <v/>
      </c>
      <c r="K362" s="121" t="str">
        <f t="shared" si="243"/>
        <v/>
      </c>
      <c r="L362" s="121" t="str">
        <f t="shared" si="244"/>
        <v/>
      </c>
      <c r="M362" s="121" t="str">
        <f t="shared" si="245"/>
        <v/>
      </c>
      <c r="N362" s="121" t="str">
        <f t="shared" si="246"/>
        <v/>
      </c>
      <c r="O362" s="121" t="str">
        <f t="shared" si="247"/>
        <v/>
      </c>
      <c r="P362" s="121" t="str">
        <f t="shared" si="248"/>
        <v/>
      </c>
      <c r="Q362" s="121" t="str">
        <f t="shared" si="249"/>
        <v/>
      </c>
      <c r="R362" s="121" t="str">
        <f t="shared" si="250"/>
        <v/>
      </c>
      <c r="S362" s="121" t="str">
        <f t="shared" si="251"/>
        <v/>
      </c>
      <c r="T362" s="121" t="str">
        <f t="shared" si="252"/>
        <v/>
      </c>
      <c r="U362" s="121" t="str">
        <f t="shared" si="253"/>
        <v/>
      </c>
      <c r="V362" s="121" t="str">
        <f t="shared" si="254"/>
        <v/>
      </c>
      <c r="W362" s="121" t="str">
        <f t="shared" si="255"/>
        <v/>
      </c>
      <c r="X362" s="121" t="str">
        <f t="shared" si="256"/>
        <v/>
      </c>
      <c r="Y362" s="121" t="str">
        <f t="shared" si="257"/>
        <v/>
      </c>
      <c r="Z362" s="121" t="str">
        <f t="shared" si="258"/>
        <v/>
      </c>
      <c r="AA362" s="121" t="str">
        <f t="shared" si="259"/>
        <v/>
      </c>
      <c r="AB362" s="121" t="str">
        <f t="shared" si="260"/>
        <v/>
      </c>
      <c r="AC362" s="121" t="str">
        <f t="shared" si="261"/>
        <v/>
      </c>
      <c r="AD362" s="121" t="str">
        <f t="shared" si="262"/>
        <v/>
      </c>
      <c r="AE362" s="121" t="str">
        <f t="shared" si="263"/>
        <v/>
      </c>
      <c r="AF362" s="121" t="str">
        <f t="shared" si="264"/>
        <v/>
      </c>
      <c r="AG362" s="121" t="str">
        <f t="shared" si="265"/>
        <v/>
      </c>
    </row>
    <row r="363" spans="1:33" s="69" customFormat="1">
      <c r="A363" s="108" t="s">
        <v>112</v>
      </c>
      <c r="B363" s="10" t="s">
        <v>267</v>
      </c>
      <c r="C363" s="82" t="s">
        <v>1</v>
      </c>
      <c r="D363" s="83" t="str">
        <f>IF(G$83="","",SUM(D$353:D$362))</f>
        <v/>
      </c>
      <c r="E363" s="83" t="str">
        <f t="shared" ref="E363:AG363" si="275">IF(H$83="","",SUM(E$353:E$362))</f>
        <v/>
      </c>
      <c r="F363" s="83" t="str">
        <f t="shared" si="275"/>
        <v/>
      </c>
      <c r="G363" s="83" t="str">
        <f t="shared" si="275"/>
        <v/>
      </c>
      <c r="H363" s="83" t="str">
        <f t="shared" si="275"/>
        <v/>
      </c>
      <c r="I363" s="83" t="str">
        <f t="shared" si="275"/>
        <v/>
      </c>
      <c r="J363" s="83" t="str">
        <f t="shared" si="275"/>
        <v/>
      </c>
      <c r="K363" s="83" t="str">
        <f t="shared" si="275"/>
        <v/>
      </c>
      <c r="L363" s="83" t="str">
        <f t="shared" si="275"/>
        <v/>
      </c>
      <c r="M363" s="83" t="str">
        <f t="shared" si="275"/>
        <v/>
      </c>
      <c r="N363" s="83" t="str">
        <f t="shared" si="275"/>
        <v/>
      </c>
      <c r="O363" s="83" t="str">
        <f t="shared" si="275"/>
        <v/>
      </c>
      <c r="P363" s="83" t="str">
        <f t="shared" si="275"/>
        <v/>
      </c>
      <c r="Q363" s="83" t="str">
        <f t="shared" si="275"/>
        <v/>
      </c>
      <c r="R363" s="83" t="str">
        <f t="shared" si="275"/>
        <v/>
      </c>
      <c r="S363" s="83" t="str">
        <f t="shared" si="275"/>
        <v/>
      </c>
      <c r="T363" s="83" t="str">
        <f t="shared" si="275"/>
        <v/>
      </c>
      <c r="U363" s="83" t="str">
        <f t="shared" si="275"/>
        <v/>
      </c>
      <c r="V363" s="83" t="str">
        <f t="shared" si="275"/>
        <v/>
      </c>
      <c r="W363" s="83" t="str">
        <f t="shared" si="275"/>
        <v/>
      </c>
      <c r="X363" s="83" t="str">
        <f t="shared" si="275"/>
        <v/>
      </c>
      <c r="Y363" s="83" t="str">
        <f t="shared" si="275"/>
        <v/>
      </c>
      <c r="Z363" s="83" t="str">
        <f t="shared" si="275"/>
        <v/>
      </c>
      <c r="AA363" s="83" t="str">
        <f t="shared" si="275"/>
        <v/>
      </c>
      <c r="AB363" s="83" t="str">
        <f t="shared" si="275"/>
        <v/>
      </c>
      <c r="AC363" s="83" t="str">
        <f t="shared" si="275"/>
        <v/>
      </c>
      <c r="AD363" s="83" t="str">
        <f t="shared" si="275"/>
        <v/>
      </c>
      <c r="AE363" s="83" t="str">
        <f t="shared" si="275"/>
        <v/>
      </c>
      <c r="AF363" s="83" t="str">
        <f t="shared" si="275"/>
        <v/>
      </c>
      <c r="AG363" s="83" t="str">
        <f t="shared" si="275"/>
        <v/>
      </c>
    </row>
    <row r="364" spans="1:33" s="69" customFormat="1">
      <c r="A364" s="109" t="s">
        <v>146</v>
      </c>
      <c r="B364" s="110" t="s">
        <v>268</v>
      </c>
      <c r="C364" s="86" t="s">
        <v>1</v>
      </c>
      <c r="D364" s="87" t="str">
        <f>IF(G$83="","",IF(E$303="",D$363,D$363*E$303))</f>
        <v/>
      </c>
      <c r="E364" s="87" t="str">
        <f t="shared" ref="E364:AG364" si="276">IF(H$83="","",IF(F$303="",E$363,E$363*F$303))</f>
        <v/>
      </c>
      <c r="F364" s="87" t="str">
        <f t="shared" si="276"/>
        <v/>
      </c>
      <c r="G364" s="87" t="str">
        <f t="shared" si="276"/>
        <v/>
      </c>
      <c r="H364" s="87" t="str">
        <f t="shared" si="276"/>
        <v/>
      </c>
      <c r="I364" s="87" t="str">
        <f t="shared" si="276"/>
        <v/>
      </c>
      <c r="J364" s="87" t="str">
        <f t="shared" si="276"/>
        <v/>
      </c>
      <c r="K364" s="87" t="str">
        <f t="shared" si="276"/>
        <v/>
      </c>
      <c r="L364" s="87" t="str">
        <f t="shared" si="276"/>
        <v/>
      </c>
      <c r="M364" s="87" t="str">
        <f t="shared" si="276"/>
        <v/>
      </c>
      <c r="N364" s="87" t="str">
        <f t="shared" si="276"/>
        <v/>
      </c>
      <c r="O364" s="87" t="str">
        <f t="shared" si="276"/>
        <v/>
      </c>
      <c r="P364" s="87" t="str">
        <f t="shared" si="276"/>
        <v/>
      </c>
      <c r="Q364" s="87" t="str">
        <f t="shared" si="276"/>
        <v/>
      </c>
      <c r="R364" s="87" t="str">
        <f t="shared" si="276"/>
        <v/>
      </c>
      <c r="S364" s="87" t="str">
        <f t="shared" si="276"/>
        <v/>
      </c>
      <c r="T364" s="87" t="str">
        <f t="shared" si="276"/>
        <v/>
      </c>
      <c r="U364" s="87" t="str">
        <f t="shared" si="276"/>
        <v/>
      </c>
      <c r="V364" s="87" t="str">
        <f t="shared" si="276"/>
        <v/>
      </c>
      <c r="W364" s="87" t="str">
        <f t="shared" si="276"/>
        <v/>
      </c>
      <c r="X364" s="87" t="str">
        <f t="shared" si="276"/>
        <v/>
      </c>
      <c r="Y364" s="87" t="str">
        <f t="shared" si="276"/>
        <v/>
      </c>
      <c r="Z364" s="87" t="str">
        <f t="shared" si="276"/>
        <v/>
      </c>
      <c r="AA364" s="87" t="str">
        <f t="shared" si="276"/>
        <v/>
      </c>
      <c r="AB364" s="87" t="str">
        <f t="shared" si="276"/>
        <v/>
      </c>
      <c r="AC364" s="87" t="str">
        <f t="shared" si="276"/>
        <v/>
      </c>
      <c r="AD364" s="87" t="str">
        <f t="shared" si="276"/>
        <v/>
      </c>
      <c r="AE364" s="87" t="str">
        <f t="shared" si="276"/>
        <v/>
      </c>
      <c r="AF364" s="87" t="str">
        <f t="shared" si="276"/>
        <v/>
      </c>
      <c r="AG364" s="87" t="str">
        <f t="shared" si="276"/>
        <v/>
      </c>
    </row>
    <row r="365" spans="1:33" s="111" customFormat="1">
      <c r="A365" s="117" t="s">
        <v>124</v>
      </c>
      <c r="B365" s="118" t="s">
        <v>269</v>
      </c>
      <c r="C365" s="73" t="s">
        <v>1</v>
      </c>
      <c r="D365" s="74" t="str">
        <f>IF(G$83="","",IF(D$363=0,0,SUMPRODUCT(D$353:D$362,$D$293:$D$302)))</f>
        <v/>
      </c>
      <c r="E365" s="74" t="str">
        <f t="shared" ref="E365:AG365" si="277">IF(H$83="","",IF(E$363=0,0,SUMPRODUCT(E$353:E$362,$D$293:$D$302)))</f>
        <v/>
      </c>
      <c r="F365" s="74" t="str">
        <f t="shared" si="277"/>
        <v/>
      </c>
      <c r="G365" s="74" t="str">
        <f t="shared" si="277"/>
        <v/>
      </c>
      <c r="H365" s="74" t="str">
        <f t="shared" si="277"/>
        <v/>
      </c>
      <c r="I365" s="74" t="str">
        <f t="shared" si="277"/>
        <v/>
      </c>
      <c r="J365" s="74" t="str">
        <f t="shared" si="277"/>
        <v/>
      </c>
      <c r="K365" s="74" t="str">
        <f t="shared" si="277"/>
        <v/>
      </c>
      <c r="L365" s="74" t="str">
        <f t="shared" si="277"/>
        <v/>
      </c>
      <c r="M365" s="74" t="str">
        <f t="shared" si="277"/>
        <v/>
      </c>
      <c r="N365" s="74" t="str">
        <f t="shared" si="277"/>
        <v/>
      </c>
      <c r="O365" s="74" t="str">
        <f t="shared" si="277"/>
        <v/>
      </c>
      <c r="P365" s="74" t="str">
        <f t="shared" si="277"/>
        <v/>
      </c>
      <c r="Q365" s="74" t="str">
        <f t="shared" si="277"/>
        <v/>
      </c>
      <c r="R365" s="74" t="str">
        <f t="shared" si="277"/>
        <v/>
      </c>
      <c r="S365" s="74" t="str">
        <f t="shared" si="277"/>
        <v/>
      </c>
      <c r="T365" s="74" t="str">
        <f t="shared" si="277"/>
        <v/>
      </c>
      <c r="U365" s="74" t="str">
        <f t="shared" si="277"/>
        <v/>
      </c>
      <c r="V365" s="74" t="str">
        <f t="shared" si="277"/>
        <v/>
      </c>
      <c r="W365" s="74" t="str">
        <f t="shared" si="277"/>
        <v/>
      </c>
      <c r="X365" s="74" t="str">
        <f t="shared" si="277"/>
        <v/>
      </c>
      <c r="Y365" s="74" t="str">
        <f t="shared" si="277"/>
        <v/>
      </c>
      <c r="Z365" s="74" t="str">
        <f t="shared" si="277"/>
        <v/>
      </c>
      <c r="AA365" s="74" t="str">
        <f t="shared" si="277"/>
        <v/>
      </c>
      <c r="AB365" s="74" t="str">
        <f t="shared" si="277"/>
        <v/>
      </c>
      <c r="AC365" s="74" t="str">
        <f t="shared" si="277"/>
        <v/>
      </c>
      <c r="AD365" s="74" t="str">
        <f t="shared" si="277"/>
        <v/>
      </c>
      <c r="AE365" s="74" t="str">
        <f t="shared" si="277"/>
        <v/>
      </c>
      <c r="AF365" s="74" t="str">
        <f t="shared" si="277"/>
        <v/>
      </c>
      <c r="AG365" s="74" t="str">
        <f t="shared" si="277"/>
        <v/>
      </c>
    </row>
    <row r="366" spans="1:33" s="69" customFormat="1">
      <c r="A366" s="112" t="s">
        <v>249</v>
      </c>
      <c r="B366" s="107" t="str">
        <f>CONCATENATE("Przychody wariantu z projektem –",$E$18)</f>
        <v>Przychody wariantu z projektem – w cenach netto + część VAT</v>
      </c>
      <c r="C366" s="113" t="s">
        <v>1</v>
      </c>
      <c r="D366" s="114" t="str">
        <f>IF(G$83="","",SUM(D$363,D$365))</f>
        <v/>
      </c>
      <c r="E366" s="114" t="str">
        <f t="shared" ref="E366:AG366" si="278">IF(H$83="","",SUM(E$363,E$365))</f>
        <v/>
      </c>
      <c r="F366" s="114" t="str">
        <f t="shared" si="278"/>
        <v/>
      </c>
      <c r="G366" s="114" t="str">
        <f t="shared" si="278"/>
        <v/>
      </c>
      <c r="H366" s="114" t="str">
        <f t="shared" si="278"/>
        <v/>
      </c>
      <c r="I366" s="114" t="str">
        <f t="shared" si="278"/>
        <v/>
      </c>
      <c r="J366" s="114" t="str">
        <f t="shared" si="278"/>
        <v/>
      </c>
      <c r="K366" s="114" t="str">
        <f t="shared" si="278"/>
        <v/>
      </c>
      <c r="L366" s="114" t="str">
        <f t="shared" si="278"/>
        <v/>
      </c>
      <c r="M366" s="114" t="str">
        <f t="shared" si="278"/>
        <v/>
      </c>
      <c r="N366" s="114" t="str">
        <f t="shared" si="278"/>
        <v/>
      </c>
      <c r="O366" s="114" t="str">
        <f t="shared" si="278"/>
        <v/>
      </c>
      <c r="P366" s="114" t="str">
        <f t="shared" si="278"/>
        <v/>
      </c>
      <c r="Q366" s="114" t="str">
        <f t="shared" si="278"/>
        <v/>
      </c>
      <c r="R366" s="114" t="str">
        <f t="shared" si="278"/>
        <v/>
      </c>
      <c r="S366" s="114" t="str">
        <f t="shared" si="278"/>
        <v/>
      </c>
      <c r="T366" s="114" t="str">
        <f t="shared" si="278"/>
        <v/>
      </c>
      <c r="U366" s="114" t="str">
        <f t="shared" si="278"/>
        <v/>
      </c>
      <c r="V366" s="114" t="str">
        <f t="shared" si="278"/>
        <v/>
      </c>
      <c r="W366" s="114" t="str">
        <f t="shared" si="278"/>
        <v/>
      </c>
      <c r="X366" s="114" t="str">
        <f t="shared" si="278"/>
        <v/>
      </c>
      <c r="Y366" s="114" t="str">
        <f t="shared" si="278"/>
        <v/>
      </c>
      <c r="Z366" s="114" t="str">
        <f t="shared" si="278"/>
        <v/>
      </c>
      <c r="AA366" s="114" t="str">
        <f t="shared" si="278"/>
        <v/>
      </c>
      <c r="AB366" s="114" t="str">
        <f t="shared" si="278"/>
        <v/>
      </c>
      <c r="AC366" s="114" t="str">
        <f t="shared" si="278"/>
        <v/>
      </c>
      <c r="AD366" s="114" t="str">
        <f t="shared" si="278"/>
        <v/>
      </c>
      <c r="AE366" s="114" t="str">
        <f t="shared" si="278"/>
        <v/>
      </c>
      <c r="AF366" s="114" t="str">
        <f t="shared" si="278"/>
        <v/>
      </c>
      <c r="AG366" s="114" t="str">
        <f t="shared" si="278"/>
        <v/>
      </c>
    </row>
    <row r="367" spans="1:33" s="69" customFormat="1" ht="22.5">
      <c r="A367" s="411" t="s">
        <v>250</v>
      </c>
      <c r="B367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7" s="90" t="s">
        <v>1</v>
      </c>
      <c r="D367" s="324" t="str">
        <f>IF(G$83="","",SUM(D$364,D$365))</f>
        <v/>
      </c>
      <c r="E367" s="324" t="str">
        <f t="shared" ref="E367:AG367" si="279">IF(H$83="","",SUM(E$364,E$365))</f>
        <v/>
      </c>
      <c r="F367" s="324" t="str">
        <f t="shared" si="279"/>
        <v/>
      </c>
      <c r="G367" s="324" t="str">
        <f t="shared" si="279"/>
        <v/>
      </c>
      <c r="H367" s="324" t="str">
        <f t="shared" si="279"/>
        <v/>
      </c>
      <c r="I367" s="324" t="str">
        <f t="shared" si="279"/>
        <v/>
      </c>
      <c r="J367" s="324" t="str">
        <f t="shared" si="279"/>
        <v/>
      </c>
      <c r="K367" s="324" t="str">
        <f t="shared" si="279"/>
        <v/>
      </c>
      <c r="L367" s="324" t="str">
        <f t="shared" si="279"/>
        <v/>
      </c>
      <c r="M367" s="324" t="str">
        <f t="shared" si="279"/>
        <v/>
      </c>
      <c r="N367" s="324" t="str">
        <f t="shared" si="279"/>
        <v/>
      </c>
      <c r="O367" s="324" t="str">
        <f t="shared" si="279"/>
        <v/>
      </c>
      <c r="P367" s="324" t="str">
        <f t="shared" si="279"/>
        <v/>
      </c>
      <c r="Q367" s="324" t="str">
        <f t="shared" si="279"/>
        <v/>
      </c>
      <c r="R367" s="324" t="str">
        <f t="shared" si="279"/>
        <v/>
      </c>
      <c r="S367" s="324" t="str">
        <f t="shared" si="279"/>
        <v/>
      </c>
      <c r="T367" s="324" t="str">
        <f t="shared" si="279"/>
        <v/>
      </c>
      <c r="U367" s="324" t="str">
        <f t="shared" si="279"/>
        <v/>
      </c>
      <c r="V367" s="324" t="str">
        <f t="shared" si="279"/>
        <v/>
      </c>
      <c r="W367" s="324" t="str">
        <f t="shared" si="279"/>
        <v/>
      </c>
      <c r="X367" s="324" t="str">
        <f t="shared" si="279"/>
        <v/>
      </c>
      <c r="Y367" s="324" t="str">
        <f t="shared" si="279"/>
        <v/>
      </c>
      <c r="Z367" s="324" t="str">
        <f t="shared" si="279"/>
        <v/>
      </c>
      <c r="AA367" s="324" t="str">
        <f t="shared" si="279"/>
        <v/>
      </c>
      <c r="AB367" s="324" t="str">
        <f t="shared" si="279"/>
        <v/>
      </c>
      <c r="AC367" s="324" t="str">
        <f t="shared" si="279"/>
        <v/>
      </c>
      <c r="AD367" s="324" t="str">
        <f t="shared" si="279"/>
        <v/>
      </c>
      <c r="AE367" s="324" t="str">
        <f t="shared" si="279"/>
        <v/>
      </c>
      <c r="AF367" s="324" t="str">
        <f t="shared" si="279"/>
        <v/>
      </c>
      <c r="AG367" s="324" t="str">
        <f t="shared" si="279"/>
        <v/>
      </c>
    </row>
    <row r="368" spans="1:33" s="396" customFormat="1" ht="19.5" customHeight="1">
      <c r="A368" s="395"/>
      <c r="B368" s="396" t="s">
        <v>252</v>
      </c>
    </row>
    <row r="369" spans="1:33" s="8" customFormat="1">
      <c r="A369" s="672" t="s">
        <v>10</v>
      </c>
      <c r="B369" s="674" t="s">
        <v>2</v>
      </c>
      <c r="C369" s="676" t="s">
        <v>0</v>
      </c>
      <c r="D369" s="385" t="str">
        <f t="shared" ref="D369:AG369" si="280">IF(G$83="","",G$83)</f>
        <v/>
      </c>
      <c r="E369" s="385" t="str">
        <f t="shared" si="280"/>
        <v/>
      </c>
      <c r="F369" s="385" t="str">
        <f t="shared" si="280"/>
        <v/>
      </c>
      <c r="G369" s="385" t="str">
        <f t="shared" si="280"/>
        <v/>
      </c>
      <c r="H369" s="385" t="str">
        <f t="shared" si="280"/>
        <v/>
      </c>
      <c r="I369" s="385" t="str">
        <f t="shared" si="280"/>
        <v/>
      </c>
      <c r="J369" s="385" t="str">
        <f t="shared" si="280"/>
        <v/>
      </c>
      <c r="K369" s="385" t="str">
        <f t="shared" si="280"/>
        <v/>
      </c>
      <c r="L369" s="385" t="str">
        <f t="shared" si="280"/>
        <v/>
      </c>
      <c r="M369" s="385" t="str">
        <f t="shared" si="280"/>
        <v/>
      </c>
      <c r="N369" s="385" t="str">
        <f t="shared" si="280"/>
        <v/>
      </c>
      <c r="O369" s="385" t="str">
        <f t="shared" si="280"/>
        <v/>
      </c>
      <c r="P369" s="385" t="str">
        <f t="shared" si="280"/>
        <v/>
      </c>
      <c r="Q369" s="385" t="str">
        <f t="shared" si="280"/>
        <v/>
      </c>
      <c r="R369" s="385" t="str">
        <f t="shared" si="280"/>
        <v/>
      </c>
      <c r="S369" s="385" t="str">
        <f t="shared" si="280"/>
        <v/>
      </c>
      <c r="T369" s="385" t="str">
        <f t="shared" si="280"/>
        <v/>
      </c>
      <c r="U369" s="385" t="str">
        <f t="shared" si="280"/>
        <v/>
      </c>
      <c r="V369" s="385" t="str">
        <f t="shared" si="280"/>
        <v/>
      </c>
      <c r="W369" s="385" t="str">
        <f t="shared" si="280"/>
        <v/>
      </c>
      <c r="X369" s="385" t="str">
        <f t="shared" si="280"/>
        <v/>
      </c>
      <c r="Y369" s="385" t="str">
        <f t="shared" si="280"/>
        <v/>
      </c>
      <c r="Z369" s="385" t="str">
        <f t="shared" si="280"/>
        <v/>
      </c>
      <c r="AA369" s="385" t="str">
        <f t="shared" si="280"/>
        <v/>
      </c>
      <c r="AB369" s="385" t="str">
        <f t="shared" si="280"/>
        <v/>
      </c>
      <c r="AC369" s="385" t="str">
        <f t="shared" si="280"/>
        <v/>
      </c>
      <c r="AD369" s="385" t="str">
        <f t="shared" si="280"/>
        <v/>
      </c>
      <c r="AE369" s="385" t="str">
        <f t="shared" si="280"/>
        <v/>
      </c>
      <c r="AF369" s="385" t="str">
        <f t="shared" si="280"/>
        <v/>
      </c>
      <c r="AG369" s="385" t="str">
        <f t="shared" si="280"/>
        <v/>
      </c>
    </row>
    <row r="370" spans="1:33" s="8" customFormat="1">
      <c r="A370" s="673"/>
      <c r="B370" s="675"/>
      <c r="C370" s="677"/>
      <c r="D370" s="33" t="str">
        <f t="shared" ref="D370:AG370" si="281">IF(G$84="","",G$84)</f>
        <v/>
      </c>
      <c r="E370" s="33" t="str">
        <f t="shared" si="281"/>
        <v/>
      </c>
      <c r="F370" s="33" t="str">
        <f t="shared" si="281"/>
        <v/>
      </c>
      <c r="G370" s="33" t="str">
        <f t="shared" si="281"/>
        <v/>
      </c>
      <c r="H370" s="33" t="str">
        <f t="shared" si="281"/>
        <v/>
      </c>
      <c r="I370" s="33" t="str">
        <f t="shared" si="281"/>
        <v/>
      </c>
      <c r="J370" s="33" t="str">
        <f t="shared" si="281"/>
        <v/>
      </c>
      <c r="K370" s="33" t="str">
        <f t="shared" si="281"/>
        <v/>
      </c>
      <c r="L370" s="33" t="str">
        <f t="shared" si="281"/>
        <v/>
      </c>
      <c r="M370" s="33" t="str">
        <f t="shared" si="281"/>
        <v/>
      </c>
      <c r="N370" s="33" t="str">
        <f t="shared" si="281"/>
        <v/>
      </c>
      <c r="O370" s="33" t="str">
        <f t="shared" si="281"/>
        <v/>
      </c>
      <c r="P370" s="33" t="str">
        <f t="shared" si="281"/>
        <v/>
      </c>
      <c r="Q370" s="33" t="str">
        <f t="shared" si="281"/>
        <v/>
      </c>
      <c r="R370" s="33" t="str">
        <f t="shared" si="281"/>
        <v/>
      </c>
      <c r="S370" s="33" t="str">
        <f t="shared" si="281"/>
        <v/>
      </c>
      <c r="T370" s="33" t="str">
        <f t="shared" si="281"/>
        <v/>
      </c>
      <c r="U370" s="33" t="str">
        <f t="shared" si="281"/>
        <v/>
      </c>
      <c r="V370" s="33" t="str">
        <f t="shared" si="281"/>
        <v/>
      </c>
      <c r="W370" s="33" t="str">
        <f t="shared" si="281"/>
        <v/>
      </c>
      <c r="X370" s="33" t="str">
        <f t="shared" si="281"/>
        <v/>
      </c>
      <c r="Y370" s="33" t="str">
        <f t="shared" si="281"/>
        <v/>
      </c>
      <c r="Z370" s="33" t="str">
        <f t="shared" si="281"/>
        <v/>
      </c>
      <c r="AA370" s="33" t="str">
        <f t="shared" si="281"/>
        <v/>
      </c>
      <c r="AB370" s="33" t="str">
        <f t="shared" si="281"/>
        <v/>
      </c>
      <c r="AC370" s="33" t="str">
        <f t="shared" si="281"/>
        <v/>
      </c>
      <c r="AD370" s="33" t="str">
        <f t="shared" si="281"/>
        <v/>
      </c>
      <c r="AE370" s="33" t="str">
        <f t="shared" si="281"/>
        <v/>
      </c>
      <c r="AF370" s="33" t="str">
        <f t="shared" si="281"/>
        <v/>
      </c>
      <c r="AG370" s="33" t="str">
        <f t="shared" si="281"/>
        <v/>
      </c>
    </row>
    <row r="371" spans="1:33" s="70" customFormat="1">
      <c r="A371" s="112" t="s">
        <v>112</v>
      </c>
      <c r="B371" s="124" t="str">
        <f>CONCATENATE("Zmiana przychodów wywołanych realizacją projektu –",$E$18)</f>
        <v>Zmiana przychodów wywołanych realizacją projektu – w cenach netto + część VAT</v>
      </c>
      <c r="C371" s="113" t="s">
        <v>1</v>
      </c>
      <c r="D371" s="114" t="str">
        <f>IF(G$83="","",D$366-D$348)</f>
        <v/>
      </c>
      <c r="E371" s="114" t="str">
        <f t="shared" ref="E371:AG371" si="282">IF(H$83="","",E$366-E$348)</f>
        <v/>
      </c>
      <c r="F371" s="114" t="str">
        <f t="shared" si="282"/>
        <v/>
      </c>
      <c r="G371" s="114" t="str">
        <f t="shared" si="282"/>
        <v/>
      </c>
      <c r="H371" s="114" t="str">
        <f t="shared" si="282"/>
        <v/>
      </c>
      <c r="I371" s="114" t="str">
        <f t="shared" si="282"/>
        <v/>
      </c>
      <c r="J371" s="114" t="str">
        <f t="shared" si="282"/>
        <v/>
      </c>
      <c r="K371" s="114" t="str">
        <f t="shared" si="282"/>
        <v/>
      </c>
      <c r="L371" s="114" t="str">
        <f t="shared" si="282"/>
        <v/>
      </c>
      <c r="M371" s="114" t="str">
        <f t="shared" si="282"/>
        <v/>
      </c>
      <c r="N371" s="114" t="str">
        <f t="shared" si="282"/>
        <v/>
      </c>
      <c r="O371" s="114" t="str">
        <f t="shared" si="282"/>
        <v/>
      </c>
      <c r="P371" s="114" t="str">
        <f t="shared" si="282"/>
        <v/>
      </c>
      <c r="Q371" s="114" t="str">
        <f t="shared" si="282"/>
        <v/>
      </c>
      <c r="R371" s="114" t="str">
        <f t="shared" si="282"/>
        <v/>
      </c>
      <c r="S371" s="114" t="str">
        <f t="shared" si="282"/>
        <v/>
      </c>
      <c r="T371" s="114" t="str">
        <f t="shared" si="282"/>
        <v/>
      </c>
      <c r="U371" s="114" t="str">
        <f t="shared" si="282"/>
        <v/>
      </c>
      <c r="V371" s="114" t="str">
        <f t="shared" si="282"/>
        <v/>
      </c>
      <c r="W371" s="114" t="str">
        <f t="shared" si="282"/>
        <v/>
      </c>
      <c r="X371" s="114" t="str">
        <f t="shared" si="282"/>
        <v/>
      </c>
      <c r="Y371" s="114" t="str">
        <f t="shared" si="282"/>
        <v/>
      </c>
      <c r="Z371" s="114" t="str">
        <f t="shared" si="282"/>
        <v/>
      </c>
      <c r="AA371" s="114" t="str">
        <f t="shared" si="282"/>
        <v/>
      </c>
      <c r="AB371" s="114" t="str">
        <f t="shared" si="282"/>
        <v/>
      </c>
      <c r="AC371" s="114" t="str">
        <f t="shared" si="282"/>
        <v/>
      </c>
      <c r="AD371" s="114" t="str">
        <f t="shared" si="282"/>
        <v/>
      </c>
      <c r="AE371" s="114" t="str">
        <f t="shared" si="282"/>
        <v/>
      </c>
      <c r="AF371" s="114" t="str">
        <f t="shared" si="282"/>
        <v/>
      </c>
      <c r="AG371" s="114" t="str">
        <f t="shared" si="282"/>
        <v/>
      </c>
    </row>
    <row r="372" spans="1:33" s="70" customFormat="1" ht="22.5">
      <c r="A372" s="122" t="s">
        <v>146</v>
      </c>
      <c r="B372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2" s="123" t="s">
        <v>1</v>
      </c>
      <c r="D372" s="116" t="str">
        <f>IF(G$83="","",D$367-D$349)</f>
        <v/>
      </c>
      <c r="E372" s="116" t="str">
        <f t="shared" ref="E372:AG372" si="283">IF(H$83="","",E$367-E$349)</f>
        <v/>
      </c>
      <c r="F372" s="116" t="str">
        <f t="shared" si="283"/>
        <v/>
      </c>
      <c r="G372" s="116" t="str">
        <f t="shared" si="283"/>
        <v/>
      </c>
      <c r="H372" s="116" t="str">
        <f t="shared" si="283"/>
        <v/>
      </c>
      <c r="I372" s="116" t="str">
        <f t="shared" si="283"/>
        <v/>
      </c>
      <c r="J372" s="116" t="str">
        <f t="shared" si="283"/>
        <v/>
      </c>
      <c r="K372" s="116" t="str">
        <f t="shared" si="283"/>
        <v/>
      </c>
      <c r="L372" s="116" t="str">
        <f t="shared" si="283"/>
        <v/>
      </c>
      <c r="M372" s="116" t="str">
        <f t="shared" si="283"/>
        <v/>
      </c>
      <c r="N372" s="116" t="str">
        <f t="shared" si="283"/>
        <v/>
      </c>
      <c r="O372" s="116" t="str">
        <f t="shared" si="283"/>
        <v/>
      </c>
      <c r="P372" s="116" t="str">
        <f t="shared" si="283"/>
        <v/>
      </c>
      <c r="Q372" s="116" t="str">
        <f t="shared" si="283"/>
        <v/>
      </c>
      <c r="R372" s="116" t="str">
        <f t="shared" si="283"/>
        <v/>
      </c>
      <c r="S372" s="116" t="str">
        <f t="shared" si="283"/>
        <v/>
      </c>
      <c r="T372" s="116" t="str">
        <f t="shared" si="283"/>
        <v/>
      </c>
      <c r="U372" s="116" t="str">
        <f t="shared" si="283"/>
        <v/>
      </c>
      <c r="V372" s="116" t="str">
        <f t="shared" si="283"/>
        <v/>
      </c>
      <c r="W372" s="116" t="str">
        <f t="shared" si="283"/>
        <v/>
      </c>
      <c r="X372" s="116" t="str">
        <f t="shared" si="283"/>
        <v/>
      </c>
      <c r="Y372" s="116" t="str">
        <f t="shared" si="283"/>
        <v/>
      </c>
      <c r="Z372" s="116" t="str">
        <f t="shared" si="283"/>
        <v/>
      </c>
      <c r="AA372" s="116" t="str">
        <f t="shared" si="283"/>
        <v/>
      </c>
      <c r="AB372" s="116" t="str">
        <f t="shared" si="283"/>
        <v/>
      </c>
      <c r="AC372" s="116" t="str">
        <f t="shared" si="283"/>
        <v/>
      </c>
      <c r="AD372" s="116" t="str">
        <f t="shared" si="283"/>
        <v/>
      </c>
      <c r="AE372" s="116" t="str">
        <f t="shared" si="283"/>
        <v/>
      </c>
      <c r="AF372" s="116" t="str">
        <f t="shared" si="283"/>
        <v/>
      </c>
      <c r="AG372" s="116" t="str">
        <f t="shared" si="283"/>
        <v/>
      </c>
    </row>
    <row r="373" spans="1:33" s="69" customFormat="1">
      <c r="A373" s="108" t="s">
        <v>108</v>
      </c>
      <c r="B373" s="10" t="s">
        <v>253</v>
      </c>
      <c r="C373" s="82" t="s">
        <v>1</v>
      </c>
      <c r="D373" s="83" t="str">
        <f>IF(G$83="","",D$363-D$345)</f>
        <v/>
      </c>
      <c r="E373" s="83" t="str">
        <f t="shared" ref="E373:AG373" si="284">IF(H$83="","",E$363-E$345)</f>
        <v/>
      </c>
      <c r="F373" s="83" t="str">
        <f t="shared" si="284"/>
        <v/>
      </c>
      <c r="G373" s="83" t="str">
        <f t="shared" si="284"/>
        <v/>
      </c>
      <c r="H373" s="83" t="str">
        <f t="shared" si="284"/>
        <v/>
      </c>
      <c r="I373" s="83" t="str">
        <f t="shared" si="284"/>
        <v/>
      </c>
      <c r="J373" s="83" t="str">
        <f t="shared" si="284"/>
        <v/>
      </c>
      <c r="K373" s="83" t="str">
        <f t="shared" si="284"/>
        <v/>
      </c>
      <c r="L373" s="83" t="str">
        <f t="shared" si="284"/>
        <v/>
      </c>
      <c r="M373" s="83" t="str">
        <f t="shared" si="284"/>
        <v/>
      </c>
      <c r="N373" s="83" t="str">
        <f t="shared" si="284"/>
        <v/>
      </c>
      <c r="O373" s="83" t="str">
        <f t="shared" si="284"/>
        <v/>
      </c>
      <c r="P373" s="83" t="str">
        <f t="shared" si="284"/>
        <v/>
      </c>
      <c r="Q373" s="83" t="str">
        <f t="shared" si="284"/>
        <v/>
      </c>
      <c r="R373" s="83" t="str">
        <f t="shared" si="284"/>
        <v/>
      </c>
      <c r="S373" s="83" t="str">
        <f t="shared" si="284"/>
        <v/>
      </c>
      <c r="T373" s="83" t="str">
        <f t="shared" si="284"/>
        <v/>
      </c>
      <c r="U373" s="83" t="str">
        <f t="shared" si="284"/>
        <v/>
      </c>
      <c r="V373" s="83" t="str">
        <f t="shared" si="284"/>
        <v/>
      </c>
      <c r="W373" s="83" t="str">
        <f t="shared" si="284"/>
        <v/>
      </c>
      <c r="X373" s="83" t="str">
        <f t="shared" si="284"/>
        <v/>
      </c>
      <c r="Y373" s="83" t="str">
        <f t="shared" si="284"/>
        <v/>
      </c>
      <c r="Z373" s="83" t="str">
        <f t="shared" si="284"/>
        <v/>
      </c>
      <c r="AA373" s="83" t="str">
        <f t="shared" si="284"/>
        <v/>
      </c>
      <c r="AB373" s="83" t="str">
        <f t="shared" si="284"/>
        <v/>
      </c>
      <c r="AC373" s="83" t="str">
        <f t="shared" si="284"/>
        <v/>
      </c>
      <c r="AD373" s="83" t="str">
        <f t="shared" si="284"/>
        <v/>
      </c>
      <c r="AE373" s="83" t="str">
        <f t="shared" si="284"/>
        <v/>
      </c>
      <c r="AF373" s="83" t="str">
        <f t="shared" si="284"/>
        <v/>
      </c>
      <c r="AG373" s="83" t="str">
        <f t="shared" si="284"/>
        <v/>
      </c>
    </row>
    <row r="374" spans="1:33" s="69" customFormat="1" ht="22.5">
      <c r="A374" s="122" t="s">
        <v>109</v>
      </c>
      <c r="B374" s="27" t="s">
        <v>254</v>
      </c>
      <c r="C374" s="123" t="s">
        <v>1</v>
      </c>
      <c r="D374" s="121" t="str">
        <f>IF(G$83="","",D$364-D$346)</f>
        <v/>
      </c>
      <c r="E374" s="121" t="str">
        <f t="shared" ref="E374:AG374" si="285">IF(H$83="","",E$364-E$346)</f>
        <v/>
      </c>
      <c r="F374" s="121" t="str">
        <f t="shared" si="285"/>
        <v/>
      </c>
      <c r="G374" s="121" t="str">
        <f t="shared" si="285"/>
        <v/>
      </c>
      <c r="H374" s="121" t="str">
        <f t="shared" si="285"/>
        <v/>
      </c>
      <c r="I374" s="121" t="str">
        <f t="shared" si="285"/>
        <v/>
      </c>
      <c r="J374" s="121" t="str">
        <f t="shared" si="285"/>
        <v/>
      </c>
      <c r="K374" s="121" t="str">
        <f t="shared" si="285"/>
        <v/>
      </c>
      <c r="L374" s="121" t="str">
        <f t="shared" si="285"/>
        <v/>
      </c>
      <c r="M374" s="121" t="str">
        <f t="shared" si="285"/>
        <v/>
      </c>
      <c r="N374" s="121" t="str">
        <f t="shared" si="285"/>
        <v/>
      </c>
      <c r="O374" s="121" t="str">
        <f t="shared" si="285"/>
        <v/>
      </c>
      <c r="P374" s="121" t="str">
        <f t="shared" si="285"/>
        <v/>
      </c>
      <c r="Q374" s="121" t="str">
        <f t="shared" si="285"/>
        <v/>
      </c>
      <c r="R374" s="121" t="str">
        <f t="shared" si="285"/>
        <v/>
      </c>
      <c r="S374" s="121" t="str">
        <f t="shared" si="285"/>
        <v/>
      </c>
      <c r="T374" s="121" t="str">
        <f t="shared" si="285"/>
        <v/>
      </c>
      <c r="U374" s="121" t="str">
        <f t="shared" si="285"/>
        <v/>
      </c>
      <c r="V374" s="121" t="str">
        <f t="shared" si="285"/>
        <v/>
      </c>
      <c r="W374" s="121" t="str">
        <f t="shared" si="285"/>
        <v/>
      </c>
      <c r="X374" s="121" t="str">
        <f t="shared" si="285"/>
        <v/>
      </c>
      <c r="Y374" s="121" t="str">
        <f t="shared" si="285"/>
        <v/>
      </c>
      <c r="Z374" s="121" t="str">
        <f t="shared" si="285"/>
        <v/>
      </c>
      <c r="AA374" s="121" t="str">
        <f t="shared" si="285"/>
        <v/>
      </c>
      <c r="AB374" s="121" t="str">
        <f t="shared" si="285"/>
        <v/>
      </c>
      <c r="AC374" s="121" t="str">
        <f t="shared" si="285"/>
        <v/>
      </c>
      <c r="AD374" s="121" t="str">
        <f t="shared" si="285"/>
        <v/>
      </c>
      <c r="AE374" s="121" t="str">
        <f t="shared" si="285"/>
        <v/>
      </c>
      <c r="AF374" s="121" t="str">
        <f t="shared" si="285"/>
        <v/>
      </c>
      <c r="AG374" s="121" t="str">
        <f t="shared" si="285"/>
        <v/>
      </c>
    </row>
    <row r="375" spans="1:33" s="75" customFormat="1">
      <c r="A375" s="268" t="s">
        <v>122</v>
      </c>
      <c r="B375" s="399" t="s">
        <v>256</v>
      </c>
      <c r="C375" s="166" t="s">
        <v>1</v>
      </c>
      <c r="D375" s="270" t="str">
        <f>IF(G$83="","",D$365-D$347)</f>
        <v/>
      </c>
      <c r="E375" s="270" t="str">
        <f t="shared" ref="E375:AG375" si="286">IF(H$83="","",E$365-E$347)</f>
        <v/>
      </c>
      <c r="F375" s="270" t="str">
        <f t="shared" si="286"/>
        <v/>
      </c>
      <c r="G375" s="270" t="str">
        <f t="shared" si="286"/>
        <v/>
      </c>
      <c r="H375" s="270" t="str">
        <f t="shared" si="286"/>
        <v/>
      </c>
      <c r="I375" s="270" t="str">
        <f t="shared" si="286"/>
        <v/>
      </c>
      <c r="J375" s="270" t="str">
        <f t="shared" si="286"/>
        <v/>
      </c>
      <c r="K375" s="270" t="str">
        <f t="shared" si="286"/>
        <v/>
      </c>
      <c r="L375" s="270" t="str">
        <f t="shared" si="286"/>
        <v/>
      </c>
      <c r="M375" s="270" t="str">
        <f t="shared" si="286"/>
        <v/>
      </c>
      <c r="N375" s="270" t="str">
        <f t="shared" si="286"/>
        <v/>
      </c>
      <c r="O375" s="270" t="str">
        <f t="shared" si="286"/>
        <v/>
      </c>
      <c r="P375" s="270" t="str">
        <f t="shared" si="286"/>
        <v/>
      </c>
      <c r="Q375" s="270" t="str">
        <f t="shared" si="286"/>
        <v/>
      </c>
      <c r="R375" s="270" t="str">
        <f t="shared" si="286"/>
        <v/>
      </c>
      <c r="S375" s="270" t="str">
        <f t="shared" si="286"/>
        <v/>
      </c>
      <c r="T375" s="270" t="str">
        <f t="shared" si="286"/>
        <v/>
      </c>
      <c r="U375" s="270" t="str">
        <f t="shared" si="286"/>
        <v/>
      </c>
      <c r="V375" s="270" t="str">
        <f t="shared" si="286"/>
        <v/>
      </c>
      <c r="W375" s="270" t="str">
        <f t="shared" si="286"/>
        <v/>
      </c>
      <c r="X375" s="270" t="str">
        <f t="shared" si="286"/>
        <v/>
      </c>
      <c r="Y375" s="270" t="str">
        <f t="shared" si="286"/>
        <v/>
      </c>
      <c r="Z375" s="270" t="str">
        <f t="shared" si="286"/>
        <v/>
      </c>
      <c r="AA375" s="270" t="str">
        <f t="shared" si="286"/>
        <v/>
      </c>
      <c r="AB375" s="270" t="str">
        <f t="shared" si="286"/>
        <v/>
      </c>
      <c r="AC375" s="270" t="str">
        <f t="shared" si="286"/>
        <v/>
      </c>
      <c r="AD375" s="270" t="str">
        <f t="shared" si="286"/>
        <v/>
      </c>
      <c r="AE375" s="270" t="str">
        <f t="shared" si="286"/>
        <v/>
      </c>
      <c r="AF375" s="270" t="str">
        <f t="shared" si="286"/>
        <v/>
      </c>
      <c r="AG375" s="270" t="str">
        <f t="shared" si="286"/>
        <v/>
      </c>
    </row>
    <row r="376" spans="1:33" s="396" customFormat="1" ht="19.5" customHeight="1">
      <c r="A376" s="395"/>
      <c r="B376" s="396" t="s">
        <v>266</v>
      </c>
    </row>
    <row r="377" spans="1:33" s="8" customFormat="1">
      <c r="A377" s="672" t="s">
        <v>10</v>
      </c>
      <c r="B377" s="674" t="s">
        <v>2</v>
      </c>
      <c r="C377" s="676" t="s">
        <v>0</v>
      </c>
      <c r="D377" s="385" t="str">
        <f t="shared" ref="D377" si="287">IF(G$83="","",G$83)</f>
        <v/>
      </c>
      <c r="E377" s="385" t="str">
        <f t="shared" ref="E377" si="288">IF(H$83="","",H$83)</f>
        <v/>
      </c>
      <c r="F377" s="385" t="str">
        <f t="shared" ref="F377" si="289">IF(I$83="","",I$83)</f>
        <v/>
      </c>
      <c r="G377" s="385" t="str">
        <f t="shared" ref="G377" si="290">IF(J$83="","",J$83)</f>
        <v/>
      </c>
      <c r="H377" s="385" t="str">
        <f t="shared" ref="H377" si="291">IF(K$83="","",K$83)</f>
        <v/>
      </c>
      <c r="I377" s="385" t="str">
        <f t="shared" ref="I377" si="292">IF(L$83="","",L$83)</f>
        <v/>
      </c>
      <c r="J377" s="385" t="str">
        <f t="shared" ref="J377" si="293">IF(M$83="","",M$83)</f>
        <v/>
      </c>
      <c r="K377" s="385" t="str">
        <f t="shared" ref="K377" si="294">IF(N$83="","",N$83)</f>
        <v/>
      </c>
      <c r="L377" s="385" t="str">
        <f t="shared" ref="L377" si="295">IF(O$83="","",O$83)</f>
        <v/>
      </c>
      <c r="M377" s="385" t="str">
        <f t="shared" ref="M377" si="296">IF(P$83="","",P$83)</f>
        <v/>
      </c>
      <c r="N377" s="385" t="str">
        <f t="shared" ref="N377" si="297">IF(Q$83="","",Q$83)</f>
        <v/>
      </c>
      <c r="O377" s="385" t="str">
        <f t="shared" ref="O377" si="298">IF(R$83="","",R$83)</f>
        <v/>
      </c>
      <c r="P377" s="385" t="str">
        <f t="shared" ref="P377" si="299">IF(S$83="","",S$83)</f>
        <v/>
      </c>
      <c r="Q377" s="385" t="str">
        <f t="shared" ref="Q377" si="300">IF(T$83="","",T$83)</f>
        <v/>
      </c>
      <c r="R377" s="385" t="str">
        <f t="shared" ref="R377" si="301">IF(U$83="","",U$83)</f>
        <v/>
      </c>
      <c r="S377" s="385" t="str">
        <f t="shared" ref="S377" si="302">IF(V$83="","",V$83)</f>
        <v/>
      </c>
      <c r="T377" s="385" t="str">
        <f t="shared" ref="T377" si="303">IF(W$83="","",W$83)</f>
        <v/>
      </c>
      <c r="U377" s="385" t="str">
        <f t="shared" ref="U377" si="304">IF(X$83="","",X$83)</f>
        <v/>
      </c>
      <c r="V377" s="385" t="str">
        <f t="shared" ref="V377" si="305">IF(Y$83="","",Y$83)</f>
        <v/>
      </c>
      <c r="W377" s="385" t="str">
        <f t="shared" ref="W377" si="306">IF(Z$83="","",Z$83)</f>
        <v/>
      </c>
      <c r="X377" s="385" t="str">
        <f t="shared" ref="X377" si="307">IF(AA$83="","",AA$83)</f>
        <v/>
      </c>
      <c r="Y377" s="385" t="str">
        <f t="shared" ref="Y377" si="308">IF(AB$83="","",AB$83)</f>
        <v/>
      </c>
      <c r="Z377" s="385" t="str">
        <f t="shared" ref="Z377" si="309">IF(AC$83="","",AC$83)</f>
        <v/>
      </c>
      <c r="AA377" s="385" t="str">
        <f t="shared" ref="AA377" si="310">IF(AD$83="","",AD$83)</f>
        <v/>
      </c>
      <c r="AB377" s="385" t="str">
        <f t="shared" ref="AB377" si="311">IF(AE$83="","",AE$83)</f>
        <v/>
      </c>
      <c r="AC377" s="385" t="str">
        <f t="shared" ref="AC377" si="312">IF(AF$83="","",AF$83)</f>
        <v/>
      </c>
      <c r="AD377" s="385" t="str">
        <f t="shared" ref="AD377" si="313">IF(AG$83="","",AG$83)</f>
        <v/>
      </c>
      <c r="AE377" s="385" t="str">
        <f t="shared" ref="AE377" si="314">IF(AH$83="","",AH$83)</f>
        <v/>
      </c>
      <c r="AF377" s="385" t="str">
        <f t="shared" ref="AF377" si="315">IF(AI$83="","",AI$83)</f>
        <v/>
      </c>
      <c r="AG377" s="385" t="str">
        <f t="shared" ref="AG377" si="316">IF(AJ$83="","",AJ$83)</f>
        <v/>
      </c>
    </row>
    <row r="378" spans="1:33" s="8" customFormat="1">
      <c r="A378" s="673"/>
      <c r="B378" s="675"/>
      <c r="C378" s="677"/>
      <c r="D378" s="33" t="str">
        <f t="shared" ref="D378" si="317">IF(G$84="","",G$84)</f>
        <v/>
      </c>
      <c r="E378" s="33" t="str">
        <f t="shared" ref="E378" si="318">IF(H$84="","",H$84)</f>
        <v/>
      </c>
      <c r="F378" s="33" t="str">
        <f t="shared" ref="F378" si="319">IF(I$84="","",I$84)</f>
        <v/>
      </c>
      <c r="G378" s="33" t="str">
        <f t="shared" ref="G378" si="320">IF(J$84="","",J$84)</f>
        <v/>
      </c>
      <c r="H378" s="33" t="str">
        <f t="shared" ref="H378" si="321">IF(K$84="","",K$84)</f>
        <v/>
      </c>
      <c r="I378" s="33" t="str">
        <f t="shared" ref="I378" si="322">IF(L$84="","",L$84)</f>
        <v/>
      </c>
      <c r="J378" s="33" t="str">
        <f t="shared" ref="J378" si="323">IF(M$84="","",M$84)</f>
        <v/>
      </c>
      <c r="K378" s="33" t="str">
        <f t="shared" ref="K378" si="324">IF(N$84="","",N$84)</f>
        <v/>
      </c>
      <c r="L378" s="33" t="str">
        <f t="shared" ref="L378" si="325">IF(O$84="","",O$84)</f>
        <v/>
      </c>
      <c r="M378" s="33" t="str">
        <f t="shared" ref="M378" si="326">IF(P$84="","",P$84)</f>
        <v/>
      </c>
      <c r="N378" s="33" t="str">
        <f t="shared" ref="N378" si="327">IF(Q$84="","",Q$84)</f>
        <v/>
      </c>
      <c r="O378" s="33" t="str">
        <f t="shared" ref="O378" si="328">IF(R$84="","",R$84)</f>
        <v/>
      </c>
      <c r="P378" s="33" t="str">
        <f t="shared" ref="P378" si="329">IF(S$84="","",S$84)</f>
        <v/>
      </c>
      <c r="Q378" s="33" t="str">
        <f t="shared" ref="Q378" si="330">IF(T$84="","",T$84)</f>
        <v/>
      </c>
      <c r="R378" s="33" t="str">
        <f t="shared" ref="R378" si="331">IF(U$84="","",U$84)</f>
        <v/>
      </c>
      <c r="S378" s="33" t="str">
        <f t="shared" ref="S378" si="332">IF(V$84="","",V$84)</f>
        <v/>
      </c>
      <c r="T378" s="33" t="str">
        <f t="shared" ref="T378" si="333">IF(W$84="","",W$84)</f>
        <v/>
      </c>
      <c r="U378" s="33" t="str">
        <f t="shared" ref="U378" si="334">IF(X$84="","",X$84)</f>
        <v/>
      </c>
      <c r="V378" s="33" t="str">
        <f t="shared" ref="V378" si="335">IF(Y$84="","",Y$84)</f>
        <v/>
      </c>
      <c r="W378" s="33" t="str">
        <f t="shared" ref="W378" si="336">IF(Z$84="","",Z$84)</f>
        <v/>
      </c>
      <c r="X378" s="33" t="str">
        <f t="shared" ref="X378" si="337">IF(AA$84="","",AA$84)</f>
        <v/>
      </c>
      <c r="Y378" s="33" t="str">
        <f t="shared" ref="Y378" si="338">IF(AB$84="","",AB$84)</f>
        <v/>
      </c>
      <c r="Z378" s="33" t="str">
        <f t="shared" ref="Z378" si="339">IF(AC$84="","",AC$84)</f>
        <v/>
      </c>
      <c r="AA378" s="33" t="str">
        <f t="shared" ref="AA378" si="340">IF(AD$84="","",AD$84)</f>
        <v/>
      </c>
      <c r="AB378" s="33" t="str">
        <f t="shared" ref="AB378" si="341">IF(AE$84="","",AE$84)</f>
        <v/>
      </c>
      <c r="AC378" s="33" t="str">
        <f t="shared" ref="AC378" si="342">IF(AF$84="","",AF$84)</f>
        <v/>
      </c>
      <c r="AD378" s="33" t="str">
        <f t="shared" ref="AD378" si="343">IF(AG$84="","",AG$84)</f>
        <v/>
      </c>
      <c r="AE378" s="33" t="str">
        <f t="shared" ref="AE378" si="344">IF(AH$84="","",AH$84)</f>
        <v/>
      </c>
      <c r="AF378" s="33" t="str">
        <f t="shared" ref="AF378" si="345">IF(AI$84="","",AI$84)</f>
        <v/>
      </c>
      <c r="AG378" s="33" t="str">
        <f t="shared" ref="AG378" si="346">IF(AJ$84="","",AJ$84)</f>
        <v/>
      </c>
    </row>
    <row r="379" spans="1:33" s="69" customFormat="1" ht="22.5">
      <c r="A379" s="80" t="s">
        <v>112</v>
      </c>
      <c r="B379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79" s="82" t="s">
        <v>3</v>
      </c>
      <c r="D379" s="83" t="str">
        <f t="shared" ref="D379:AG379" si="347">IF(G$83="","",IF(OR(D245="",D245=0)=TRUE,(SUM(D$224)-SUM(D$205))*(1+SUM($C$548)),(SUM(D$224)-SUM(D$205))*(1+D246/D245)*(1+SUM($C$548))))</f>
        <v/>
      </c>
      <c r="E379" s="83" t="str">
        <f t="shared" si="347"/>
        <v/>
      </c>
      <c r="F379" s="83" t="str">
        <f t="shared" si="347"/>
        <v/>
      </c>
      <c r="G379" s="83" t="str">
        <f t="shared" si="347"/>
        <v/>
      </c>
      <c r="H379" s="83" t="str">
        <f t="shared" si="347"/>
        <v/>
      </c>
      <c r="I379" s="83" t="str">
        <f t="shared" si="347"/>
        <v/>
      </c>
      <c r="J379" s="83" t="str">
        <f t="shared" si="347"/>
        <v/>
      </c>
      <c r="K379" s="83" t="str">
        <f t="shared" si="347"/>
        <v/>
      </c>
      <c r="L379" s="83" t="str">
        <f t="shared" si="347"/>
        <v/>
      </c>
      <c r="M379" s="83" t="str">
        <f t="shared" si="347"/>
        <v/>
      </c>
      <c r="N379" s="83" t="str">
        <f t="shared" si="347"/>
        <v/>
      </c>
      <c r="O379" s="83" t="str">
        <f t="shared" si="347"/>
        <v/>
      </c>
      <c r="P379" s="83" t="str">
        <f t="shared" si="347"/>
        <v/>
      </c>
      <c r="Q379" s="83" t="str">
        <f t="shared" si="347"/>
        <v/>
      </c>
      <c r="R379" s="83" t="str">
        <f t="shared" si="347"/>
        <v/>
      </c>
      <c r="S379" s="83" t="str">
        <f t="shared" si="347"/>
        <v/>
      </c>
      <c r="T379" s="83" t="str">
        <f t="shared" si="347"/>
        <v/>
      </c>
      <c r="U379" s="83" t="str">
        <f t="shared" si="347"/>
        <v/>
      </c>
      <c r="V379" s="83" t="str">
        <f t="shared" si="347"/>
        <v/>
      </c>
      <c r="W379" s="83" t="str">
        <f t="shared" si="347"/>
        <v/>
      </c>
      <c r="X379" s="83" t="str">
        <f t="shared" si="347"/>
        <v/>
      </c>
      <c r="Y379" s="83" t="str">
        <f t="shared" si="347"/>
        <v/>
      </c>
      <c r="Z379" s="83" t="str">
        <f t="shared" si="347"/>
        <v/>
      </c>
      <c r="AA379" s="83" t="str">
        <f t="shared" si="347"/>
        <v/>
      </c>
      <c r="AB379" s="83" t="str">
        <f t="shared" si="347"/>
        <v/>
      </c>
      <c r="AC379" s="83" t="str">
        <f t="shared" si="347"/>
        <v/>
      </c>
      <c r="AD379" s="83" t="str">
        <f t="shared" si="347"/>
        <v/>
      </c>
      <c r="AE379" s="83" t="str">
        <f t="shared" si="347"/>
        <v/>
      </c>
      <c r="AF379" s="83" t="str">
        <f t="shared" si="347"/>
        <v/>
      </c>
      <c r="AG379" s="83" t="str">
        <f t="shared" si="347"/>
        <v/>
      </c>
    </row>
    <row r="380" spans="1:33" s="69" customFormat="1" ht="22.5">
      <c r="A380" s="84" t="s">
        <v>146</v>
      </c>
      <c r="B380" s="85" t="s">
        <v>351</v>
      </c>
      <c r="C380" s="86" t="s">
        <v>3</v>
      </c>
      <c r="D380" s="87" t="str">
        <f t="shared" ref="D380:AG380" si="348">IF(G$83="","",(SUM(D$224)-SUM(D$205))*(1+SUM($C$548)))</f>
        <v/>
      </c>
      <c r="E380" s="87" t="str">
        <f t="shared" si="348"/>
        <v/>
      </c>
      <c r="F380" s="87" t="str">
        <f t="shared" si="348"/>
        <v/>
      </c>
      <c r="G380" s="87" t="str">
        <f t="shared" si="348"/>
        <v/>
      </c>
      <c r="H380" s="87" t="str">
        <f t="shared" si="348"/>
        <v/>
      </c>
      <c r="I380" s="87" t="str">
        <f t="shared" si="348"/>
        <v/>
      </c>
      <c r="J380" s="87" t="str">
        <f t="shared" si="348"/>
        <v/>
      </c>
      <c r="K380" s="87" t="str">
        <f t="shared" si="348"/>
        <v/>
      </c>
      <c r="L380" s="87" t="str">
        <f t="shared" si="348"/>
        <v/>
      </c>
      <c r="M380" s="87" t="str">
        <f t="shared" si="348"/>
        <v/>
      </c>
      <c r="N380" s="87" t="str">
        <f t="shared" si="348"/>
        <v/>
      </c>
      <c r="O380" s="87" t="str">
        <f t="shared" si="348"/>
        <v/>
      </c>
      <c r="P380" s="87" t="str">
        <f t="shared" si="348"/>
        <v/>
      </c>
      <c r="Q380" s="87" t="str">
        <f t="shared" si="348"/>
        <v/>
      </c>
      <c r="R380" s="87" t="str">
        <f t="shared" si="348"/>
        <v/>
      </c>
      <c r="S380" s="87" t="str">
        <f t="shared" si="348"/>
        <v/>
      </c>
      <c r="T380" s="87" t="str">
        <f t="shared" si="348"/>
        <v/>
      </c>
      <c r="U380" s="87" t="str">
        <f t="shared" si="348"/>
        <v/>
      </c>
      <c r="V380" s="87" t="str">
        <f t="shared" si="348"/>
        <v/>
      </c>
      <c r="W380" s="87" t="str">
        <f t="shared" si="348"/>
        <v/>
      </c>
      <c r="X380" s="87" t="str">
        <f t="shared" si="348"/>
        <v/>
      </c>
      <c r="Y380" s="87" t="str">
        <f t="shared" si="348"/>
        <v/>
      </c>
      <c r="Z380" s="87" t="str">
        <f t="shared" si="348"/>
        <v/>
      </c>
      <c r="AA380" s="87" t="str">
        <f t="shared" si="348"/>
        <v/>
      </c>
      <c r="AB380" s="87" t="str">
        <f t="shared" si="348"/>
        <v/>
      </c>
      <c r="AC380" s="87" t="str">
        <f t="shared" si="348"/>
        <v/>
      </c>
      <c r="AD380" s="87" t="str">
        <f t="shared" si="348"/>
        <v/>
      </c>
      <c r="AE380" s="87" t="str">
        <f t="shared" si="348"/>
        <v/>
      </c>
      <c r="AF380" s="87" t="str">
        <f t="shared" si="348"/>
        <v/>
      </c>
      <c r="AG380" s="87" t="str">
        <f t="shared" si="348"/>
        <v/>
      </c>
    </row>
    <row r="381" spans="1:33" s="69" customFormat="1">
      <c r="A381" s="84" t="s">
        <v>147</v>
      </c>
      <c r="B381" s="85" t="s">
        <v>50</v>
      </c>
      <c r="C381" s="86" t="s">
        <v>34</v>
      </c>
      <c r="D381" s="87" t="str">
        <f t="shared" ref="D381:AG381" si="349">IF(G$83="","",SUM($D$21))</f>
        <v/>
      </c>
      <c r="E381" s="87" t="str">
        <f t="shared" si="349"/>
        <v/>
      </c>
      <c r="F381" s="87" t="str">
        <f t="shared" si="349"/>
        <v/>
      </c>
      <c r="G381" s="87" t="str">
        <f t="shared" si="349"/>
        <v/>
      </c>
      <c r="H381" s="87" t="str">
        <f t="shared" si="349"/>
        <v/>
      </c>
      <c r="I381" s="87" t="str">
        <f t="shared" si="349"/>
        <v/>
      </c>
      <c r="J381" s="87" t="str">
        <f t="shared" si="349"/>
        <v/>
      </c>
      <c r="K381" s="87" t="str">
        <f t="shared" si="349"/>
        <v/>
      </c>
      <c r="L381" s="87" t="str">
        <f t="shared" si="349"/>
        <v/>
      </c>
      <c r="M381" s="87" t="str">
        <f t="shared" si="349"/>
        <v/>
      </c>
      <c r="N381" s="87" t="str">
        <f t="shared" si="349"/>
        <v/>
      </c>
      <c r="O381" s="87" t="str">
        <f t="shared" si="349"/>
        <v/>
      </c>
      <c r="P381" s="87" t="str">
        <f t="shared" si="349"/>
        <v/>
      </c>
      <c r="Q381" s="87" t="str">
        <f t="shared" si="349"/>
        <v/>
      </c>
      <c r="R381" s="87" t="str">
        <f t="shared" si="349"/>
        <v/>
      </c>
      <c r="S381" s="87" t="str">
        <f t="shared" si="349"/>
        <v/>
      </c>
      <c r="T381" s="87" t="str">
        <f t="shared" si="349"/>
        <v/>
      </c>
      <c r="U381" s="87" t="str">
        <f t="shared" si="349"/>
        <v/>
      </c>
      <c r="V381" s="87" t="str">
        <f t="shared" si="349"/>
        <v/>
      </c>
      <c r="W381" s="87" t="str">
        <f t="shared" si="349"/>
        <v/>
      </c>
      <c r="X381" s="87" t="str">
        <f t="shared" si="349"/>
        <v/>
      </c>
      <c r="Y381" s="87" t="str">
        <f t="shared" si="349"/>
        <v/>
      </c>
      <c r="Z381" s="87" t="str">
        <f t="shared" si="349"/>
        <v/>
      </c>
      <c r="AA381" s="87" t="str">
        <f t="shared" si="349"/>
        <v/>
      </c>
      <c r="AB381" s="87" t="str">
        <f t="shared" si="349"/>
        <v/>
      </c>
      <c r="AC381" s="87" t="str">
        <f t="shared" si="349"/>
        <v/>
      </c>
      <c r="AD381" s="87" t="str">
        <f t="shared" si="349"/>
        <v/>
      </c>
      <c r="AE381" s="87" t="str">
        <f t="shared" si="349"/>
        <v/>
      </c>
      <c r="AF381" s="87" t="str">
        <f t="shared" si="349"/>
        <v/>
      </c>
      <c r="AG381" s="87" t="str">
        <f t="shared" si="349"/>
        <v/>
      </c>
    </row>
    <row r="382" spans="1:33" s="69" customFormat="1" ht="22.5">
      <c r="A382" s="322" t="s">
        <v>344</v>
      </c>
      <c r="B382" s="323" t="str">
        <f>CONCATENATE("Kapitał finansujący zapasy materiałowe do analizy finansowej –",$E$18)</f>
        <v>Kapitał finansujący zapasy materiałowe do analizy finansowej – w cenach netto + część VAT</v>
      </c>
      <c r="C382" s="90" t="s">
        <v>3</v>
      </c>
      <c r="D382" s="324" t="str">
        <f>IF(G$83="","",ROUND(D381/365*D379,2))</f>
        <v/>
      </c>
      <c r="E382" s="324" t="str">
        <f t="shared" ref="E382:AG382" si="350">IF(H$83="","",ROUND(E381/365*E379,2))</f>
        <v/>
      </c>
      <c r="F382" s="324" t="str">
        <f t="shared" si="350"/>
        <v/>
      </c>
      <c r="G382" s="324" t="str">
        <f t="shared" si="350"/>
        <v/>
      </c>
      <c r="H382" s="324" t="str">
        <f t="shared" si="350"/>
        <v/>
      </c>
      <c r="I382" s="324" t="str">
        <f t="shared" si="350"/>
        <v/>
      </c>
      <c r="J382" s="324" t="str">
        <f t="shared" si="350"/>
        <v/>
      </c>
      <c r="K382" s="324" t="str">
        <f t="shared" si="350"/>
        <v/>
      </c>
      <c r="L382" s="324" t="str">
        <f t="shared" si="350"/>
        <v/>
      </c>
      <c r="M382" s="324" t="str">
        <f t="shared" si="350"/>
        <v/>
      </c>
      <c r="N382" s="324" t="str">
        <f t="shared" si="350"/>
        <v/>
      </c>
      <c r="O382" s="324" t="str">
        <f t="shared" si="350"/>
        <v/>
      </c>
      <c r="P382" s="324" t="str">
        <f t="shared" si="350"/>
        <v/>
      </c>
      <c r="Q382" s="324" t="str">
        <f t="shared" si="350"/>
        <v/>
      </c>
      <c r="R382" s="324" t="str">
        <f t="shared" si="350"/>
        <v/>
      </c>
      <c r="S382" s="324" t="str">
        <f t="shared" si="350"/>
        <v/>
      </c>
      <c r="T382" s="324" t="str">
        <f t="shared" si="350"/>
        <v/>
      </c>
      <c r="U382" s="324" t="str">
        <f t="shared" si="350"/>
        <v/>
      </c>
      <c r="V382" s="324" t="str">
        <f t="shared" si="350"/>
        <v/>
      </c>
      <c r="W382" s="324" t="str">
        <f t="shared" si="350"/>
        <v/>
      </c>
      <c r="X382" s="324" t="str">
        <f t="shared" si="350"/>
        <v/>
      </c>
      <c r="Y382" s="324" t="str">
        <f t="shared" si="350"/>
        <v/>
      </c>
      <c r="Z382" s="324" t="str">
        <f t="shared" si="350"/>
        <v/>
      </c>
      <c r="AA382" s="324" t="str">
        <f t="shared" si="350"/>
        <v/>
      </c>
      <c r="AB382" s="324" t="str">
        <f t="shared" si="350"/>
        <v/>
      </c>
      <c r="AC382" s="324" t="str">
        <f t="shared" si="350"/>
        <v/>
      </c>
      <c r="AD382" s="324" t="str">
        <f t="shared" si="350"/>
        <v/>
      </c>
      <c r="AE382" s="324" t="str">
        <f t="shared" si="350"/>
        <v/>
      </c>
      <c r="AF382" s="324" t="str">
        <f t="shared" si="350"/>
        <v/>
      </c>
      <c r="AG382" s="324" t="str">
        <f t="shared" si="350"/>
        <v/>
      </c>
    </row>
    <row r="383" spans="1:33" s="69" customFormat="1">
      <c r="A383" s="283" t="s">
        <v>345</v>
      </c>
      <c r="B383" s="325" t="s">
        <v>352</v>
      </c>
      <c r="C383" s="92" t="s">
        <v>3</v>
      </c>
      <c r="D383" s="116" t="str">
        <f>IF(G$83="","",ROUND(D381/365*D380,2))</f>
        <v/>
      </c>
      <c r="E383" s="116" t="str">
        <f t="shared" ref="E383:AG383" si="351">IF(H$83="","",ROUND(E381/365*E380,2))</f>
        <v/>
      </c>
      <c r="F383" s="116" t="str">
        <f t="shared" si="351"/>
        <v/>
      </c>
      <c r="G383" s="116" t="str">
        <f t="shared" si="351"/>
        <v/>
      </c>
      <c r="H383" s="116" t="str">
        <f t="shared" si="351"/>
        <v/>
      </c>
      <c r="I383" s="116" t="str">
        <f t="shared" si="351"/>
        <v/>
      </c>
      <c r="J383" s="116" t="str">
        <f t="shared" si="351"/>
        <v/>
      </c>
      <c r="K383" s="116" t="str">
        <f t="shared" si="351"/>
        <v/>
      </c>
      <c r="L383" s="116" t="str">
        <f t="shared" si="351"/>
        <v/>
      </c>
      <c r="M383" s="116" t="str">
        <f t="shared" si="351"/>
        <v/>
      </c>
      <c r="N383" s="116" t="str">
        <f t="shared" si="351"/>
        <v/>
      </c>
      <c r="O383" s="116" t="str">
        <f t="shared" si="351"/>
        <v/>
      </c>
      <c r="P383" s="116" t="str">
        <f t="shared" si="351"/>
        <v/>
      </c>
      <c r="Q383" s="116" t="str">
        <f t="shared" si="351"/>
        <v/>
      </c>
      <c r="R383" s="116" t="str">
        <f t="shared" si="351"/>
        <v/>
      </c>
      <c r="S383" s="116" t="str">
        <f t="shared" si="351"/>
        <v/>
      </c>
      <c r="T383" s="116" t="str">
        <f t="shared" si="351"/>
        <v/>
      </c>
      <c r="U383" s="116" t="str">
        <f t="shared" si="351"/>
        <v/>
      </c>
      <c r="V383" s="116" t="str">
        <f t="shared" si="351"/>
        <v/>
      </c>
      <c r="W383" s="116" t="str">
        <f t="shared" si="351"/>
        <v/>
      </c>
      <c r="X383" s="116" t="str">
        <f t="shared" si="351"/>
        <v/>
      </c>
      <c r="Y383" s="116" t="str">
        <f t="shared" si="351"/>
        <v/>
      </c>
      <c r="Z383" s="116" t="str">
        <f t="shared" si="351"/>
        <v/>
      </c>
      <c r="AA383" s="116" t="str">
        <f t="shared" si="351"/>
        <v/>
      </c>
      <c r="AB383" s="116" t="str">
        <f t="shared" si="351"/>
        <v/>
      </c>
      <c r="AC383" s="116" t="str">
        <f t="shared" si="351"/>
        <v/>
      </c>
      <c r="AD383" s="116" t="str">
        <f t="shared" si="351"/>
        <v/>
      </c>
      <c r="AE383" s="116" t="str">
        <f t="shared" si="351"/>
        <v/>
      </c>
      <c r="AF383" s="116" t="str">
        <f t="shared" si="351"/>
        <v/>
      </c>
      <c r="AG383" s="116" t="str">
        <f t="shared" si="351"/>
        <v/>
      </c>
    </row>
    <row r="384" spans="1:33" s="69" customFormat="1" ht="22.5">
      <c r="A384" s="80" t="s">
        <v>108</v>
      </c>
      <c r="B384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4" s="82" t="s">
        <v>3</v>
      </c>
      <c r="D384" s="83" t="str">
        <f>IF(G$83="","",D$371)</f>
        <v/>
      </c>
      <c r="E384" s="83" t="str">
        <f t="shared" ref="E384:AG384" si="352">IF(H$83="","",E$371)</f>
        <v/>
      </c>
      <c r="F384" s="83" t="str">
        <f t="shared" si="352"/>
        <v/>
      </c>
      <c r="G384" s="83" t="str">
        <f t="shared" si="352"/>
        <v/>
      </c>
      <c r="H384" s="83" t="str">
        <f t="shared" si="352"/>
        <v/>
      </c>
      <c r="I384" s="83" t="str">
        <f t="shared" si="352"/>
        <v/>
      </c>
      <c r="J384" s="83" t="str">
        <f t="shared" si="352"/>
        <v/>
      </c>
      <c r="K384" s="83" t="str">
        <f t="shared" si="352"/>
        <v/>
      </c>
      <c r="L384" s="83" t="str">
        <f t="shared" si="352"/>
        <v/>
      </c>
      <c r="M384" s="83" t="str">
        <f t="shared" si="352"/>
        <v/>
      </c>
      <c r="N384" s="83" t="str">
        <f t="shared" si="352"/>
        <v/>
      </c>
      <c r="O384" s="83" t="str">
        <f t="shared" si="352"/>
        <v/>
      </c>
      <c r="P384" s="83" t="str">
        <f t="shared" si="352"/>
        <v/>
      </c>
      <c r="Q384" s="83" t="str">
        <f t="shared" si="352"/>
        <v/>
      </c>
      <c r="R384" s="83" t="str">
        <f t="shared" si="352"/>
        <v/>
      </c>
      <c r="S384" s="83" t="str">
        <f t="shared" si="352"/>
        <v/>
      </c>
      <c r="T384" s="83" t="str">
        <f t="shared" si="352"/>
        <v/>
      </c>
      <c r="U384" s="83" t="str">
        <f t="shared" si="352"/>
        <v/>
      </c>
      <c r="V384" s="83" t="str">
        <f t="shared" si="352"/>
        <v/>
      </c>
      <c r="W384" s="83" t="str">
        <f t="shared" si="352"/>
        <v/>
      </c>
      <c r="X384" s="83" t="str">
        <f t="shared" si="352"/>
        <v/>
      </c>
      <c r="Y384" s="83" t="str">
        <f t="shared" si="352"/>
        <v/>
      </c>
      <c r="Z384" s="83" t="str">
        <f t="shared" si="352"/>
        <v/>
      </c>
      <c r="AA384" s="83" t="str">
        <f t="shared" si="352"/>
        <v/>
      </c>
      <c r="AB384" s="83" t="str">
        <f t="shared" si="352"/>
        <v/>
      </c>
      <c r="AC384" s="83" t="str">
        <f t="shared" si="352"/>
        <v/>
      </c>
      <c r="AD384" s="83" t="str">
        <f t="shared" si="352"/>
        <v/>
      </c>
      <c r="AE384" s="83" t="str">
        <f t="shared" si="352"/>
        <v/>
      </c>
      <c r="AF384" s="83" t="str">
        <f t="shared" si="352"/>
        <v/>
      </c>
      <c r="AG384" s="83" t="str">
        <f t="shared" si="352"/>
        <v/>
      </c>
    </row>
    <row r="385" spans="1:66" s="69" customFormat="1" ht="22.5">
      <c r="A385" s="84" t="s">
        <v>109</v>
      </c>
      <c r="B385" s="85" t="s">
        <v>353</v>
      </c>
      <c r="C385" s="86" t="s">
        <v>3</v>
      </c>
      <c r="D385" s="87" t="str">
        <f>IF(G$83="","",D$373)</f>
        <v/>
      </c>
      <c r="E385" s="87" t="str">
        <f t="shared" ref="E385:AG385" si="353">IF(H$83="","",E$373)</f>
        <v/>
      </c>
      <c r="F385" s="87" t="str">
        <f t="shared" si="353"/>
        <v/>
      </c>
      <c r="G385" s="87" t="str">
        <f t="shared" si="353"/>
        <v/>
      </c>
      <c r="H385" s="87" t="str">
        <f t="shared" si="353"/>
        <v/>
      </c>
      <c r="I385" s="87" t="str">
        <f t="shared" si="353"/>
        <v/>
      </c>
      <c r="J385" s="87" t="str">
        <f t="shared" si="353"/>
        <v/>
      </c>
      <c r="K385" s="87" t="str">
        <f t="shared" si="353"/>
        <v/>
      </c>
      <c r="L385" s="87" t="str">
        <f t="shared" si="353"/>
        <v/>
      </c>
      <c r="M385" s="87" t="str">
        <f t="shared" si="353"/>
        <v/>
      </c>
      <c r="N385" s="87" t="str">
        <f t="shared" si="353"/>
        <v/>
      </c>
      <c r="O385" s="87" t="str">
        <f t="shared" si="353"/>
        <v/>
      </c>
      <c r="P385" s="87" t="str">
        <f t="shared" si="353"/>
        <v/>
      </c>
      <c r="Q385" s="87" t="str">
        <f t="shared" si="353"/>
        <v/>
      </c>
      <c r="R385" s="87" t="str">
        <f t="shared" si="353"/>
        <v/>
      </c>
      <c r="S385" s="87" t="str">
        <f t="shared" si="353"/>
        <v/>
      </c>
      <c r="T385" s="87" t="str">
        <f t="shared" si="353"/>
        <v/>
      </c>
      <c r="U385" s="87" t="str">
        <f t="shared" si="353"/>
        <v/>
      </c>
      <c r="V385" s="87" t="str">
        <f t="shared" si="353"/>
        <v/>
      </c>
      <c r="W385" s="87" t="str">
        <f t="shared" si="353"/>
        <v/>
      </c>
      <c r="X385" s="87" t="str">
        <f t="shared" si="353"/>
        <v/>
      </c>
      <c r="Y385" s="87" t="str">
        <f t="shared" si="353"/>
        <v/>
      </c>
      <c r="Z385" s="87" t="str">
        <f t="shared" si="353"/>
        <v/>
      </c>
      <c r="AA385" s="87" t="str">
        <f t="shared" si="353"/>
        <v/>
      </c>
      <c r="AB385" s="87" t="str">
        <f t="shared" si="353"/>
        <v/>
      </c>
      <c r="AC385" s="87" t="str">
        <f t="shared" si="353"/>
        <v/>
      </c>
      <c r="AD385" s="87" t="str">
        <f t="shared" si="353"/>
        <v/>
      </c>
      <c r="AE385" s="87" t="str">
        <f t="shared" si="353"/>
        <v/>
      </c>
      <c r="AF385" s="87" t="str">
        <f t="shared" si="353"/>
        <v/>
      </c>
      <c r="AG385" s="87" t="str">
        <f t="shared" si="353"/>
        <v/>
      </c>
    </row>
    <row r="386" spans="1:66" s="70" customFormat="1">
      <c r="A386" s="84" t="s">
        <v>150</v>
      </c>
      <c r="B386" s="85" t="s">
        <v>51</v>
      </c>
      <c r="C386" s="86" t="s">
        <v>34</v>
      </c>
      <c r="D386" s="87" t="str">
        <f t="shared" ref="D386:AG386" si="354">IF(G$83="","",SUM($D$22))</f>
        <v/>
      </c>
      <c r="E386" s="87" t="str">
        <f t="shared" si="354"/>
        <v/>
      </c>
      <c r="F386" s="87" t="str">
        <f t="shared" si="354"/>
        <v/>
      </c>
      <c r="G386" s="87" t="str">
        <f t="shared" si="354"/>
        <v/>
      </c>
      <c r="H386" s="87" t="str">
        <f t="shared" si="354"/>
        <v/>
      </c>
      <c r="I386" s="87" t="str">
        <f t="shared" si="354"/>
        <v/>
      </c>
      <c r="J386" s="87" t="str">
        <f t="shared" si="354"/>
        <v/>
      </c>
      <c r="K386" s="87" t="str">
        <f t="shared" si="354"/>
        <v/>
      </c>
      <c r="L386" s="87" t="str">
        <f t="shared" si="354"/>
        <v/>
      </c>
      <c r="M386" s="87" t="str">
        <f t="shared" si="354"/>
        <v/>
      </c>
      <c r="N386" s="87" t="str">
        <f t="shared" si="354"/>
        <v/>
      </c>
      <c r="O386" s="87" t="str">
        <f t="shared" si="354"/>
        <v/>
      </c>
      <c r="P386" s="87" t="str">
        <f t="shared" si="354"/>
        <v/>
      </c>
      <c r="Q386" s="87" t="str">
        <f t="shared" si="354"/>
        <v/>
      </c>
      <c r="R386" s="87" t="str">
        <f t="shared" si="354"/>
        <v/>
      </c>
      <c r="S386" s="87" t="str">
        <f t="shared" si="354"/>
        <v/>
      </c>
      <c r="T386" s="87" t="str">
        <f t="shared" si="354"/>
        <v/>
      </c>
      <c r="U386" s="87" t="str">
        <f t="shared" si="354"/>
        <v/>
      </c>
      <c r="V386" s="87" t="str">
        <f t="shared" si="354"/>
        <v/>
      </c>
      <c r="W386" s="87" t="str">
        <f t="shared" si="354"/>
        <v/>
      </c>
      <c r="X386" s="87" t="str">
        <f t="shared" si="354"/>
        <v/>
      </c>
      <c r="Y386" s="87" t="str">
        <f t="shared" si="354"/>
        <v/>
      </c>
      <c r="Z386" s="87" t="str">
        <f t="shared" si="354"/>
        <v/>
      </c>
      <c r="AA386" s="87" t="str">
        <f t="shared" si="354"/>
        <v/>
      </c>
      <c r="AB386" s="87" t="str">
        <f t="shared" si="354"/>
        <v/>
      </c>
      <c r="AC386" s="87" t="str">
        <f t="shared" si="354"/>
        <v/>
      </c>
      <c r="AD386" s="87" t="str">
        <f t="shared" si="354"/>
        <v/>
      </c>
      <c r="AE386" s="87" t="str">
        <f t="shared" si="354"/>
        <v/>
      </c>
      <c r="AF386" s="87" t="str">
        <f t="shared" si="354"/>
        <v/>
      </c>
      <c r="AG386" s="87" t="str">
        <f t="shared" si="354"/>
        <v/>
      </c>
      <c r="AH386" s="98"/>
      <c r="AI386" s="98"/>
      <c r="AJ386" s="98"/>
      <c r="AK386" s="98"/>
      <c r="AL386" s="98"/>
      <c r="AM386" s="98"/>
      <c r="AN386" s="98"/>
      <c r="AO386" s="98"/>
      <c r="AP386" s="98"/>
      <c r="AQ386" s="98"/>
      <c r="AR386" s="98"/>
      <c r="AS386" s="98"/>
      <c r="AT386" s="98"/>
      <c r="AU386" s="98"/>
      <c r="AV386" s="98"/>
      <c r="AW386" s="98"/>
      <c r="AX386" s="98"/>
      <c r="AY386" s="98"/>
      <c r="AZ386" s="98"/>
      <c r="BA386" s="98"/>
      <c r="BB386" s="98"/>
      <c r="BC386" s="98"/>
      <c r="BD386" s="98"/>
      <c r="BE386" s="98"/>
      <c r="BF386" s="98"/>
      <c r="BG386" s="98"/>
      <c r="BH386" s="98"/>
      <c r="BI386" s="98"/>
      <c r="BJ386" s="98"/>
      <c r="BK386" s="98"/>
      <c r="BL386" s="98"/>
      <c r="BM386" s="98"/>
      <c r="BN386" s="98"/>
    </row>
    <row r="387" spans="1:66" s="69" customFormat="1">
      <c r="A387" s="322" t="s">
        <v>346</v>
      </c>
      <c r="B387" s="326" t="str">
        <f>CONCATENATE("Kapitał finansujący należności do analizy finansowej –",$E$18)</f>
        <v>Kapitał finansujący należności do analizy finansowej – w cenach netto + część VAT</v>
      </c>
      <c r="C387" s="90" t="s">
        <v>3</v>
      </c>
      <c r="D387" s="324" t="str">
        <f>IF(G$83="","",ROUND(D386/365*D384,2))</f>
        <v/>
      </c>
      <c r="E387" s="324" t="str">
        <f t="shared" ref="E387" si="355">IF(H$83="","",ROUND(E386/365*E384,2))</f>
        <v/>
      </c>
      <c r="F387" s="324" t="str">
        <f t="shared" ref="F387" si="356">IF(I$83="","",ROUND(F386/365*F384,2))</f>
        <v/>
      </c>
      <c r="G387" s="324" t="str">
        <f t="shared" ref="G387" si="357">IF(J$83="","",ROUND(G386/365*G384,2))</f>
        <v/>
      </c>
      <c r="H387" s="324" t="str">
        <f t="shared" ref="H387" si="358">IF(K$83="","",ROUND(H386/365*H384,2))</f>
        <v/>
      </c>
      <c r="I387" s="324" t="str">
        <f t="shared" ref="I387" si="359">IF(L$83="","",ROUND(I386/365*I384,2))</f>
        <v/>
      </c>
      <c r="J387" s="324" t="str">
        <f t="shared" ref="J387" si="360">IF(M$83="","",ROUND(J386/365*J384,2))</f>
        <v/>
      </c>
      <c r="K387" s="324" t="str">
        <f t="shared" ref="K387" si="361">IF(N$83="","",ROUND(K386/365*K384,2))</f>
        <v/>
      </c>
      <c r="L387" s="324" t="str">
        <f t="shared" ref="L387" si="362">IF(O$83="","",ROUND(L386/365*L384,2))</f>
        <v/>
      </c>
      <c r="M387" s="324" t="str">
        <f t="shared" ref="M387" si="363">IF(P$83="","",ROUND(M386/365*M384,2))</f>
        <v/>
      </c>
      <c r="N387" s="324" t="str">
        <f t="shared" ref="N387" si="364">IF(Q$83="","",ROUND(N386/365*N384,2))</f>
        <v/>
      </c>
      <c r="O387" s="324" t="str">
        <f t="shared" ref="O387" si="365">IF(R$83="","",ROUND(O386/365*O384,2))</f>
        <v/>
      </c>
      <c r="P387" s="324" t="str">
        <f t="shared" ref="P387" si="366">IF(S$83="","",ROUND(P386/365*P384,2))</f>
        <v/>
      </c>
      <c r="Q387" s="324" t="str">
        <f t="shared" ref="Q387" si="367">IF(T$83="","",ROUND(Q386/365*Q384,2))</f>
        <v/>
      </c>
      <c r="R387" s="324" t="str">
        <f t="shared" ref="R387" si="368">IF(U$83="","",ROUND(R386/365*R384,2))</f>
        <v/>
      </c>
      <c r="S387" s="324" t="str">
        <f t="shared" ref="S387" si="369">IF(V$83="","",ROUND(S386/365*S384,2))</f>
        <v/>
      </c>
      <c r="T387" s="324" t="str">
        <f t="shared" ref="T387" si="370">IF(W$83="","",ROUND(T386/365*T384,2))</f>
        <v/>
      </c>
      <c r="U387" s="324" t="str">
        <f t="shared" ref="U387" si="371">IF(X$83="","",ROUND(U386/365*U384,2))</f>
        <v/>
      </c>
      <c r="V387" s="324" t="str">
        <f t="shared" ref="V387" si="372">IF(Y$83="","",ROUND(V386/365*V384,2))</f>
        <v/>
      </c>
      <c r="W387" s="324" t="str">
        <f t="shared" ref="W387" si="373">IF(Z$83="","",ROUND(W386/365*W384,2))</f>
        <v/>
      </c>
      <c r="X387" s="324" t="str">
        <f t="shared" ref="X387" si="374">IF(AA$83="","",ROUND(X386/365*X384,2))</f>
        <v/>
      </c>
      <c r="Y387" s="324" t="str">
        <f t="shared" ref="Y387" si="375">IF(AB$83="","",ROUND(Y386/365*Y384,2))</f>
        <v/>
      </c>
      <c r="Z387" s="324" t="str">
        <f t="shared" ref="Z387" si="376">IF(AC$83="","",ROUND(Z386/365*Z384,2))</f>
        <v/>
      </c>
      <c r="AA387" s="324" t="str">
        <f t="shared" ref="AA387" si="377">IF(AD$83="","",ROUND(AA386/365*AA384,2))</f>
        <v/>
      </c>
      <c r="AB387" s="324" t="str">
        <f t="shared" ref="AB387" si="378">IF(AE$83="","",ROUND(AB386/365*AB384,2))</f>
        <v/>
      </c>
      <c r="AC387" s="324" t="str">
        <f t="shared" ref="AC387" si="379">IF(AF$83="","",ROUND(AC386/365*AC384,2))</f>
        <v/>
      </c>
      <c r="AD387" s="324" t="str">
        <f t="shared" ref="AD387" si="380">IF(AG$83="","",ROUND(AD386/365*AD384,2))</f>
        <v/>
      </c>
      <c r="AE387" s="324" t="str">
        <f t="shared" ref="AE387" si="381">IF(AH$83="","",ROUND(AE386/365*AE384,2))</f>
        <v/>
      </c>
      <c r="AF387" s="324" t="str">
        <f t="shared" ref="AF387" si="382">IF(AI$83="","",ROUND(AF386/365*AF384,2))</f>
        <v/>
      </c>
      <c r="AG387" s="324" t="str">
        <f t="shared" ref="AG387" si="383">IF(AJ$83="","",ROUND(AG386/365*AG384,2))</f>
        <v/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  <c r="BI387" s="149"/>
      <c r="BJ387" s="149"/>
      <c r="BK387" s="149"/>
      <c r="BL387" s="149"/>
      <c r="BM387" s="149"/>
      <c r="BN387" s="149"/>
    </row>
    <row r="388" spans="1:66" s="69" customFormat="1">
      <c r="A388" s="283" t="s">
        <v>347</v>
      </c>
      <c r="B388" s="106" t="s">
        <v>354</v>
      </c>
      <c r="C388" s="92" t="s">
        <v>3</v>
      </c>
      <c r="D388" s="116" t="str">
        <f>IF(G$83="","",ROUND(D386/365*D385,2))</f>
        <v/>
      </c>
      <c r="E388" s="116" t="str">
        <f t="shared" ref="E388" si="384">IF(H$83="","",ROUND(E386/365*E385,2))</f>
        <v/>
      </c>
      <c r="F388" s="116" t="str">
        <f t="shared" ref="F388" si="385">IF(I$83="","",ROUND(F386/365*F385,2))</f>
        <v/>
      </c>
      <c r="G388" s="116" t="str">
        <f t="shared" ref="G388" si="386">IF(J$83="","",ROUND(G386/365*G385,2))</f>
        <v/>
      </c>
      <c r="H388" s="116" t="str">
        <f t="shared" ref="H388" si="387">IF(K$83="","",ROUND(H386/365*H385,2))</f>
        <v/>
      </c>
      <c r="I388" s="116" t="str">
        <f t="shared" ref="I388" si="388">IF(L$83="","",ROUND(I386/365*I385,2))</f>
        <v/>
      </c>
      <c r="J388" s="116" t="str">
        <f t="shared" ref="J388" si="389">IF(M$83="","",ROUND(J386/365*J385,2))</f>
        <v/>
      </c>
      <c r="K388" s="116" t="str">
        <f t="shared" ref="K388" si="390">IF(N$83="","",ROUND(K386/365*K385,2))</f>
        <v/>
      </c>
      <c r="L388" s="116" t="str">
        <f t="shared" ref="L388" si="391">IF(O$83="","",ROUND(L386/365*L385,2))</f>
        <v/>
      </c>
      <c r="M388" s="116" t="str">
        <f t="shared" ref="M388" si="392">IF(P$83="","",ROUND(M386/365*M385,2))</f>
        <v/>
      </c>
      <c r="N388" s="116" t="str">
        <f t="shared" ref="N388" si="393">IF(Q$83="","",ROUND(N386/365*N385,2))</f>
        <v/>
      </c>
      <c r="O388" s="116" t="str">
        <f t="shared" ref="O388" si="394">IF(R$83="","",ROUND(O386/365*O385,2))</f>
        <v/>
      </c>
      <c r="P388" s="116" t="str">
        <f t="shared" ref="P388" si="395">IF(S$83="","",ROUND(P386/365*P385,2))</f>
        <v/>
      </c>
      <c r="Q388" s="116" t="str">
        <f t="shared" ref="Q388" si="396">IF(T$83="","",ROUND(Q386/365*Q385,2))</f>
        <v/>
      </c>
      <c r="R388" s="116" t="str">
        <f t="shared" ref="R388" si="397">IF(U$83="","",ROUND(R386/365*R385,2))</f>
        <v/>
      </c>
      <c r="S388" s="116" t="str">
        <f t="shared" ref="S388" si="398">IF(V$83="","",ROUND(S386/365*S385,2))</f>
        <v/>
      </c>
      <c r="T388" s="116" t="str">
        <f t="shared" ref="T388" si="399">IF(W$83="","",ROUND(T386/365*T385,2))</f>
        <v/>
      </c>
      <c r="U388" s="116" t="str">
        <f t="shared" ref="U388" si="400">IF(X$83="","",ROUND(U386/365*U385,2))</f>
        <v/>
      </c>
      <c r="V388" s="116" t="str">
        <f t="shared" ref="V388" si="401">IF(Y$83="","",ROUND(V386/365*V385,2))</f>
        <v/>
      </c>
      <c r="W388" s="116" t="str">
        <f t="shared" ref="W388" si="402">IF(Z$83="","",ROUND(W386/365*W385,2))</f>
        <v/>
      </c>
      <c r="X388" s="116" t="str">
        <f t="shared" ref="X388" si="403">IF(AA$83="","",ROUND(X386/365*X385,2))</f>
        <v/>
      </c>
      <c r="Y388" s="116" t="str">
        <f t="shared" ref="Y388" si="404">IF(AB$83="","",ROUND(Y386/365*Y385,2))</f>
        <v/>
      </c>
      <c r="Z388" s="116" t="str">
        <f t="shared" ref="Z388" si="405">IF(AC$83="","",ROUND(Z386/365*Z385,2))</f>
        <v/>
      </c>
      <c r="AA388" s="116" t="str">
        <f t="shared" ref="AA388" si="406">IF(AD$83="","",ROUND(AA386/365*AA385,2))</f>
        <v/>
      </c>
      <c r="AB388" s="116" t="str">
        <f t="shared" ref="AB388" si="407">IF(AE$83="","",ROUND(AB386/365*AB385,2))</f>
        <v/>
      </c>
      <c r="AC388" s="116" t="str">
        <f t="shared" ref="AC388" si="408">IF(AF$83="","",ROUND(AC386/365*AC385,2))</f>
        <v/>
      </c>
      <c r="AD388" s="116" t="str">
        <f t="shared" ref="AD388" si="409">IF(AG$83="","",ROUND(AD386/365*AD385,2))</f>
        <v/>
      </c>
      <c r="AE388" s="116" t="str">
        <f t="shared" ref="AE388" si="410">IF(AH$83="","",ROUND(AE386/365*AE385,2))</f>
        <v/>
      </c>
      <c r="AF388" s="116" t="str">
        <f t="shared" ref="AF388" si="411">IF(AI$83="","",ROUND(AF386/365*AF385,2))</f>
        <v/>
      </c>
      <c r="AG388" s="116" t="str">
        <f t="shared" ref="AG388" si="412">IF(AJ$83="","",ROUND(AG386/365*AG385,2))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 ht="22.5">
      <c r="A389" s="80" t="s">
        <v>249</v>
      </c>
      <c r="B389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89" s="82" t="s">
        <v>3</v>
      </c>
      <c r="D389" s="83" t="str">
        <f t="shared" ref="D389:AG389" si="413">IF(G$83="","",IF(OR(D245="",D245=0)=TRUE,(SUM(D$224:D$225)-SUM(D$205:D$206))*(1+SUM($C$548)),(SUM(D$224:D$225)-SUM(D$205:D$206))*(1+D246/D245)*(1+SUM($C$548))))</f>
        <v/>
      </c>
      <c r="E389" s="83" t="str">
        <f t="shared" si="413"/>
        <v/>
      </c>
      <c r="F389" s="83" t="str">
        <f t="shared" si="413"/>
        <v/>
      </c>
      <c r="G389" s="83" t="str">
        <f t="shared" si="413"/>
        <v/>
      </c>
      <c r="H389" s="83" t="str">
        <f t="shared" si="413"/>
        <v/>
      </c>
      <c r="I389" s="83" t="str">
        <f t="shared" si="413"/>
        <v/>
      </c>
      <c r="J389" s="83" t="str">
        <f t="shared" si="413"/>
        <v/>
      </c>
      <c r="K389" s="83" t="str">
        <f t="shared" si="413"/>
        <v/>
      </c>
      <c r="L389" s="83" t="str">
        <f t="shared" si="413"/>
        <v/>
      </c>
      <c r="M389" s="83" t="str">
        <f t="shared" si="413"/>
        <v/>
      </c>
      <c r="N389" s="83" t="str">
        <f t="shared" si="413"/>
        <v/>
      </c>
      <c r="O389" s="83" t="str">
        <f t="shared" si="413"/>
        <v/>
      </c>
      <c r="P389" s="83" t="str">
        <f t="shared" si="413"/>
        <v/>
      </c>
      <c r="Q389" s="83" t="str">
        <f t="shared" si="413"/>
        <v/>
      </c>
      <c r="R389" s="83" t="str">
        <f t="shared" si="413"/>
        <v/>
      </c>
      <c r="S389" s="83" t="str">
        <f t="shared" si="413"/>
        <v/>
      </c>
      <c r="T389" s="83" t="str">
        <f t="shared" si="413"/>
        <v/>
      </c>
      <c r="U389" s="83" t="str">
        <f t="shared" si="413"/>
        <v/>
      </c>
      <c r="V389" s="83" t="str">
        <f t="shared" si="413"/>
        <v/>
      </c>
      <c r="W389" s="83" t="str">
        <f t="shared" si="413"/>
        <v/>
      </c>
      <c r="X389" s="83" t="str">
        <f t="shared" si="413"/>
        <v/>
      </c>
      <c r="Y389" s="83" t="str">
        <f t="shared" si="413"/>
        <v/>
      </c>
      <c r="Z389" s="83" t="str">
        <f t="shared" si="413"/>
        <v/>
      </c>
      <c r="AA389" s="83" t="str">
        <f t="shared" si="413"/>
        <v/>
      </c>
      <c r="AB389" s="83" t="str">
        <f t="shared" si="413"/>
        <v/>
      </c>
      <c r="AC389" s="83" t="str">
        <f t="shared" si="413"/>
        <v/>
      </c>
      <c r="AD389" s="83" t="str">
        <f t="shared" si="413"/>
        <v/>
      </c>
      <c r="AE389" s="83" t="str">
        <f t="shared" si="413"/>
        <v/>
      </c>
      <c r="AF389" s="83" t="str">
        <f t="shared" si="413"/>
        <v/>
      </c>
      <c r="AG389" s="83" t="str">
        <f t="shared" si="413"/>
        <v/>
      </c>
      <c r="AH389" s="98"/>
      <c r="AI389" s="98"/>
      <c r="AJ389" s="98"/>
      <c r="AK389" s="98"/>
      <c r="AL389" s="98"/>
      <c r="AM389" s="98"/>
      <c r="AN389" s="98"/>
      <c r="AO389" s="98"/>
      <c r="AP389" s="98"/>
      <c r="AQ389" s="98"/>
      <c r="AR389" s="98"/>
      <c r="AS389" s="98"/>
      <c r="AT389" s="98"/>
      <c r="AU389" s="98"/>
      <c r="AV389" s="98"/>
      <c r="AW389" s="98"/>
      <c r="AX389" s="98"/>
      <c r="AY389" s="98"/>
      <c r="AZ389" s="98"/>
      <c r="BA389" s="98"/>
      <c r="BB389" s="98"/>
      <c r="BC389" s="98"/>
      <c r="BD389" s="98"/>
      <c r="BE389" s="98"/>
      <c r="BF389" s="98"/>
      <c r="BG389" s="98"/>
      <c r="BH389" s="98"/>
      <c r="BI389" s="98"/>
      <c r="BJ389" s="98"/>
      <c r="BK389" s="98"/>
      <c r="BL389" s="98"/>
      <c r="BM389" s="98"/>
      <c r="BN389" s="98"/>
    </row>
    <row r="390" spans="1:66" s="69" customFormat="1" ht="22.5">
      <c r="A390" s="84" t="s">
        <v>250</v>
      </c>
      <c r="B390" s="85" t="s">
        <v>355</v>
      </c>
      <c r="C390" s="86" t="s">
        <v>3</v>
      </c>
      <c r="D390" s="87" t="str">
        <f t="shared" ref="D390:AG390" si="414">IF(G$83="","",(SUM(D$224:D$225)-SUM(D$205:D$206))*(1+SUM($C$548)))</f>
        <v/>
      </c>
      <c r="E390" s="87" t="str">
        <f t="shared" si="414"/>
        <v/>
      </c>
      <c r="F390" s="87" t="str">
        <f t="shared" si="414"/>
        <v/>
      </c>
      <c r="G390" s="87" t="str">
        <f t="shared" si="414"/>
        <v/>
      </c>
      <c r="H390" s="87" t="str">
        <f t="shared" si="414"/>
        <v/>
      </c>
      <c r="I390" s="87" t="str">
        <f t="shared" si="414"/>
        <v/>
      </c>
      <c r="J390" s="87" t="str">
        <f t="shared" si="414"/>
        <v/>
      </c>
      <c r="K390" s="87" t="str">
        <f t="shared" si="414"/>
        <v/>
      </c>
      <c r="L390" s="87" t="str">
        <f t="shared" si="414"/>
        <v/>
      </c>
      <c r="M390" s="87" t="str">
        <f t="shared" si="414"/>
        <v/>
      </c>
      <c r="N390" s="87" t="str">
        <f t="shared" si="414"/>
        <v/>
      </c>
      <c r="O390" s="87" t="str">
        <f t="shared" si="414"/>
        <v/>
      </c>
      <c r="P390" s="87" t="str">
        <f t="shared" si="414"/>
        <v/>
      </c>
      <c r="Q390" s="87" t="str">
        <f t="shared" si="414"/>
        <v/>
      </c>
      <c r="R390" s="87" t="str">
        <f t="shared" si="414"/>
        <v/>
      </c>
      <c r="S390" s="87" t="str">
        <f t="shared" si="414"/>
        <v/>
      </c>
      <c r="T390" s="87" t="str">
        <f t="shared" si="414"/>
        <v/>
      </c>
      <c r="U390" s="87" t="str">
        <f t="shared" si="414"/>
        <v/>
      </c>
      <c r="V390" s="87" t="str">
        <f t="shared" si="414"/>
        <v/>
      </c>
      <c r="W390" s="87" t="str">
        <f t="shared" si="414"/>
        <v/>
      </c>
      <c r="X390" s="87" t="str">
        <f t="shared" si="414"/>
        <v/>
      </c>
      <c r="Y390" s="87" t="str">
        <f t="shared" si="414"/>
        <v/>
      </c>
      <c r="Z390" s="87" t="str">
        <f t="shared" si="414"/>
        <v/>
      </c>
      <c r="AA390" s="87" t="str">
        <f t="shared" si="414"/>
        <v/>
      </c>
      <c r="AB390" s="87" t="str">
        <f t="shared" si="414"/>
        <v/>
      </c>
      <c r="AC390" s="87" t="str">
        <f t="shared" si="414"/>
        <v/>
      </c>
      <c r="AD390" s="87" t="str">
        <f t="shared" si="414"/>
        <v/>
      </c>
      <c r="AE390" s="87" t="str">
        <f t="shared" si="414"/>
        <v/>
      </c>
      <c r="AF390" s="87" t="str">
        <f t="shared" si="414"/>
        <v/>
      </c>
      <c r="AG390" s="87" t="str">
        <f t="shared" si="414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>
      <c r="A391" s="84" t="s">
        <v>348</v>
      </c>
      <c r="B391" s="85" t="s">
        <v>52</v>
      </c>
      <c r="C391" s="86" t="s">
        <v>34</v>
      </c>
      <c r="D391" s="87" t="str">
        <f t="shared" ref="D391:AG391" si="415">IF(G$83="","",SUM($D$23))</f>
        <v/>
      </c>
      <c r="E391" s="87" t="str">
        <f t="shared" si="415"/>
        <v/>
      </c>
      <c r="F391" s="87" t="str">
        <f t="shared" si="415"/>
        <v/>
      </c>
      <c r="G391" s="87" t="str">
        <f t="shared" si="415"/>
        <v/>
      </c>
      <c r="H391" s="87" t="str">
        <f t="shared" si="415"/>
        <v/>
      </c>
      <c r="I391" s="87" t="str">
        <f t="shared" si="415"/>
        <v/>
      </c>
      <c r="J391" s="87" t="str">
        <f t="shared" si="415"/>
        <v/>
      </c>
      <c r="K391" s="87" t="str">
        <f t="shared" si="415"/>
        <v/>
      </c>
      <c r="L391" s="87" t="str">
        <f t="shared" si="415"/>
        <v/>
      </c>
      <c r="M391" s="87" t="str">
        <f t="shared" si="415"/>
        <v/>
      </c>
      <c r="N391" s="87" t="str">
        <f t="shared" si="415"/>
        <v/>
      </c>
      <c r="O391" s="87" t="str">
        <f t="shared" si="415"/>
        <v/>
      </c>
      <c r="P391" s="87" t="str">
        <f t="shared" si="415"/>
        <v/>
      </c>
      <c r="Q391" s="87" t="str">
        <f t="shared" si="415"/>
        <v/>
      </c>
      <c r="R391" s="87" t="str">
        <f t="shared" si="415"/>
        <v/>
      </c>
      <c r="S391" s="87" t="str">
        <f t="shared" si="415"/>
        <v/>
      </c>
      <c r="T391" s="87" t="str">
        <f t="shared" si="415"/>
        <v/>
      </c>
      <c r="U391" s="87" t="str">
        <f t="shared" si="415"/>
        <v/>
      </c>
      <c r="V391" s="87" t="str">
        <f t="shared" si="415"/>
        <v/>
      </c>
      <c r="W391" s="87" t="str">
        <f t="shared" si="415"/>
        <v/>
      </c>
      <c r="X391" s="87" t="str">
        <f t="shared" si="415"/>
        <v/>
      </c>
      <c r="Y391" s="87" t="str">
        <f t="shared" si="415"/>
        <v/>
      </c>
      <c r="Z391" s="87" t="str">
        <f t="shared" si="415"/>
        <v/>
      </c>
      <c r="AA391" s="87" t="str">
        <f t="shared" si="415"/>
        <v/>
      </c>
      <c r="AB391" s="87" t="str">
        <f t="shared" si="415"/>
        <v/>
      </c>
      <c r="AC391" s="87" t="str">
        <f t="shared" si="415"/>
        <v/>
      </c>
      <c r="AD391" s="87" t="str">
        <f t="shared" si="415"/>
        <v/>
      </c>
      <c r="AE391" s="87" t="str">
        <f t="shared" si="415"/>
        <v/>
      </c>
      <c r="AF391" s="87" t="str">
        <f t="shared" si="415"/>
        <v/>
      </c>
      <c r="AG391" s="87" t="str">
        <f t="shared" si="415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 ht="22.5">
      <c r="A392" s="322" t="s">
        <v>349</v>
      </c>
      <c r="B392" s="323" t="str">
        <f>CONCATENATE("Kapitał finansujący zapasy zobowiązania do analizy finansowej –",$E$18)</f>
        <v>Kapitał finansujący zapasy zobowiązania do analizy finansowej – w cenach netto + część VAT</v>
      </c>
      <c r="C392" s="90" t="s">
        <v>3</v>
      </c>
      <c r="D392" s="324" t="str">
        <f>IF(G$83="","",ROUND(D391/365*D389,2))</f>
        <v/>
      </c>
      <c r="E392" s="324" t="str">
        <f t="shared" ref="E392" si="416">IF(H$83="","",ROUND(E391/365*E389,2))</f>
        <v/>
      </c>
      <c r="F392" s="324" t="str">
        <f t="shared" ref="F392" si="417">IF(I$83="","",ROUND(F391/365*F389,2))</f>
        <v/>
      </c>
      <c r="G392" s="324" t="str">
        <f t="shared" ref="G392" si="418">IF(J$83="","",ROUND(G391/365*G389,2))</f>
        <v/>
      </c>
      <c r="H392" s="324" t="str">
        <f t="shared" ref="H392" si="419">IF(K$83="","",ROUND(H391/365*H389,2))</f>
        <v/>
      </c>
      <c r="I392" s="324" t="str">
        <f t="shared" ref="I392" si="420">IF(L$83="","",ROUND(I391/365*I389,2))</f>
        <v/>
      </c>
      <c r="J392" s="324" t="str">
        <f t="shared" ref="J392" si="421">IF(M$83="","",ROUND(J391/365*J389,2))</f>
        <v/>
      </c>
      <c r="K392" s="324" t="str">
        <f t="shared" ref="K392" si="422">IF(N$83="","",ROUND(K391/365*K389,2))</f>
        <v/>
      </c>
      <c r="L392" s="324" t="str">
        <f t="shared" ref="L392" si="423">IF(O$83="","",ROUND(L391/365*L389,2))</f>
        <v/>
      </c>
      <c r="M392" s="324" t="str">
        <f t="shared" ref="M392" si="424">IF(P$83="","",ROUND(M391/365*M389,2))</f>
        <v/>
      </c>
      <c r="N392" s="324" t="str">
        <f t="shared" ref="N392" si="425">IF(Q$83="","",ROUND(N391/365*N389,2))</f>
        <v/>
      </c>
      <c r="O392" s="324" t="str">
        <f t="shared" ref="O392" si="426">IF(R$83="","",ROUND(O391/365*O389,2))</f>
        <v/>
      </c>
      <c r="P392" s="324" t="str">
        <f t="shared" ref="P392" si="427">IF(S$83="","",ROUND(P391/365*P389,2))</f>
        <v/>
      </c>
      <c r="Q392" s="324" t="str">
        <f t="shared" ref="Q392" si="428">IF(T$83="","",ROUND(Q391/365*Q389,2))</f>
        <v/>
      </c>
      <c r="R392" s="324" t="str">
        <f t="shared" ref="R392" si="429">IF(U$83="","",ROUND(R391/365*R389,2))</f>
        <v/>
      </c>
      <c r="S392" s="324" t="str">
        <f t="shared" ref="S392" si="430">IF(V$83="","",ROUND(S391/365*S389,2))</f>
        <v/>
      </c>
      <c r="T392" s="324" t="str">
        <f t="shared" ref="T392" si="431">IF(W$83="","",ROUND(T391/365*T389,2))</f>
        <v/>
      </c>
      <c r="U392" s="324" t="str">
        <f t="shared" ref="U392" si="432">IF(X$83="","",ROUND(U391/365*U389,2))</f>
        <v/>
      </c>
      <c r="V392" s="324" t="str">
        <f t="shared" ref="V392" si="433">IF(Y$83="","",ROUND(V391/365*V389,2))</f>
        <v/>
      </c>
      <c r="W392" s="324" t="str">
        <f t="shared" ref="W392" si="434">IF(Z$83="","",ROUND(W391/365*W389,2))</f>
        <v/>
      </c>
      <c r="X392" s="324" t="str">
        <f t="shared" ref="X392" si="435">IF(AA$83="","",ROUND(X391/365*X389,2))</f>
        <v/>
      </c>
      <c r="Y392" s="324" t="str">
        <f t="shared" ref="Y392" si="436">IF(AB$83="","",ROUND(Y391/365*Y389,2))</f>
        <v/>
      </c>
      <c r="Z392" s="324" t="str">
        <f t="shared" ref="Z392" si="437">IF(AC$83="","",ROUND(Z391/365*Z389,2))</f>
        <v/>
      </c>
      <c r="AA392" s="324" t="str">
        <f t="shared" ref="AA392" si="438">IF(AD$83="","",ROUND(AA391/365*AA389,2))</f>
        <v/>
      </c>
      <c r="AB392" s="324" t="str">
        <f t="shared" ref="AB392" si="439">IF(AE$83="","",ROUND(AB391/365*AB389,2))</f>
        <v/>
      </c>
      <c r="AC392" s="324" t="str">
        <f t="shared" ref="AC392" si="440">IF(AF$83="","",ROUND(AC391/365*AC389,2))</f>
        <v/>
      </c>
      <c r="AD392" s="324" t="str">
        <f t="shared" ref="AD392" si="441">IF(AG$83="","",ROUND(AD391/365*AD389,2))</f>
        <v/>
      </c>
      <c r="AE392" s="324" t="str">
        <f t="shared" ref="AE392" si="442">IF(AH$83="","",ROUND(AE391/365*AE389,2))</f>
        <v/>
      </c>
      <c r="AF392" s="324" t="str">
        <f t="shared" ref="AF392" si="443">IF(AI$83="","",ROUND(AF391/365*AF389,2))</f>
        <v/>
      </c>
      <c r="AG392" s="324" t="str">
        <f t="shared" ref="AG392" si="444">IF(AJ$83="","",ROUND(AG391/365*AG389,2))</f>
        <v/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  <c r="BI392" s="149"/>
      <c r="BJ392" s="149"/>
      <c r="BK392" s="149"/>
      <c r="BL392" s="149"/>
      <c r="BM392" s="149"/>
      <c r="BN392" s="149"/>
    </row>
    <row r="393" spans="1:66" s="69" customFormat="1">
      <c r="A393" s="283" t="s">
        <v>350</v>
      </c>
      <c r="B393" s="325" t="s">
        <v>356</v>
      </c>
      <c r="C393" s="92" t="s">
        <v>3</v>
      </c>
      <c r="D393" s="116" t="str">
        <f>IF(G$83="","",ROUND(D391/365*D390,2))</f>
        <v/>
      </c>
      <c r="E393" s="116" t="str">
        <f t="shared" ref="E393" si="445">IF(H$83="","",ROUND(E391/365*E390,2))</f>
        <v/>
      </c>
      <c r="F393" s="116" t="str">
        <f t="shared" ref="F393" si="446">IF(I$83="","",ROUND(F391/365*F390,2))</f>
        <v/>
      </c>
      <c r="G393" s="116" t="str">
        <f t="shared" ref="G393" si="447">IF(J$83="","",ROUND(G391/365*G390,2))</f>
        <v/>
      </c>
      <c r="H393" s="116" t="str">
        <f t="shared" ref="H393" si="448">IF(K$83="","",ROUND(H391/365*H390,2))</f>
        <v/>
      </c>
      <c r="I393" s="116" t="str">
        <f t="shared" ref="I393" si="449">IF(L$83="","",ROUND(I391/365*I390,2))</f>
        <v/>
      </c>
      <c r="J393" s="116" t="str">
        <f t="shared" ref="J393" si="450">IF(M$83="","",ROUND(J391/365*J390,2))</f>
        <v/>
      </c>
      <c r="K393" s="116" t="str">
        <f t="shared" ref="K393" si="451">IF(N$83="","",ROUND(K391/365*K390,2))</f>
        <v/>
      </c>
      <c r="L393" s="116" t="str">
        <f t="shared" ref="L393" si="452">IF(O$83="","",ROUND(L391/365*L390,2))</f>
        <v/>
      </c>
      <c r="M393" s="116" t="str">
        <f t="shared" ref="M393" si="453">IF(P$83="","",ROUND(M391/365*M390,2))</f>
        <v/>
      </c>
      <c r="N393" s="116" t="str">
        <f t="shared" ref="N393" si="454">IF(Q$83="","",ROUND(N391/365*N390,2))</f>
        <v/>
      </c>
      <c r="O393" s="116" t="str">
        <f t="shared" ref="O393" si="455">IF(R$83="","",ROUND(O391/365*O390,2))</f>
        <v/>
      </c>
      <c r="P393" s="116" t="str">
        <f t="shared" ref="P393" si="456">IF(S$83="","",ROUND(P391/365*P390,2))</f>
        <v/>
      </c>
      <c r="Q393" s="116" t="str">
        <f t="shared" ref="Q393" si="457">IF(T$83="","",ROUND(Q391/365*Q390,2))</f>
        <v/>
      </c>
      <c r="R393" s="116" t="str">
        <f t="shared" ref="R393" si="458">IF(U$83="","",ROUND(R391/365*R390,2))</f>
        <v/>
      </c>
      <c r="S393" s="116" t="str">
        <f t="shared" ref="S393" si="459">IF(V$83="","",ROUND(S391/365*S390,2))</f>
        <v/>
      </c>
      <c r="T393" s="116" t="str">
        <f t="shared" ref="T393" si="460">IF(W$83="","",ROUND(T391/365*T390,2))</f>
        <v/>
      </c>
      <c r="U393" s="116" t="str">
        <f t="shared" ref="U393" si="461">IF(X$83="","",ROUND(U391/365*U390,2))</f>
        <v/>
      </c>
      <c r="V393" s="116" t="str">
        <f t="shared" ref="V393" si="462">IF(Y$83="","",ROUND(V391/365*V390,2))</f>
        <v/>
      </c>
      <c r="W393" s="116" t="str">
        <f t="shared" ref="W393" si="463">IF(Z$83="","",ROUND(W391/365*W390,2))</f>
        <v/>
      </c>
      <c r="X393" s="116" t="str">
        <f t="shared" ref="X393" si="464">IF(AA$83="","",ROUND(X391/365*X390,2))</f>
        <v/>
      </c>
      <c r="Y393" s="116" t="str">
        <f t="shared" ref="Y393" si="465">IF(AB$83="","",ROUND(Y391/365*Y390,2))</f>
        <v/>
      </c>
      <c r="Z393" s="116" t="str">
        <f t="shared" ref="Z393" si="466">IF(AC$83="","",ROUND(Z391/365*Z390,2))</f>
        <v/>
      </c>
      <c r="AA393" s="116" t="str">
        <f t="shared" ref="AA393" si="467">IF(AD$83="","",ROUND(AA391/365*AA390,2))</f>
        <v/>
      </c>
      <c r="AB393" s="116" t="str">
        <f t="shared" ref="AB393" si="468">IF(AE$83="","",ROUND(AB391/365*AB390,2))</f>
        <v/>
      </c>
      <c r="AC393" s="116" t="str">
        <f t="shared" ref="AC393" si="469">IF(AF$83="","",ROUND(AC391/365*AC390,2))</f>
        <v/>
      </c>
      <c r="AD393" s="116" t="str">
        <f t="shared" ref="AD393" si="470">IF(AG$83="","",ROUND(AD391/365*AD390,2))</f>
        <v/>
      </c>
      <c r="AE393" s="116" t="str">
        <f t="shared" ref="AE393" si="471">IF(AH$83="","",ROUND(AE391/365*AE390,2))</f>
        <v/>
      </c>
      <c r="AF393" s="116" t="str">
        <f t="shared" ref="AF393" si="472">IF(AI$83="","",ROUND(AF391/365*AF390,2))</f>
        <v/>
      </c>
      <c r="AG393" s="116" t="str">
        <f t="shared" ref="AG393" si="473">IF(AJ$83="","",ROUND(AG391/365*AG390,2))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 ht="22.5">
      <c r="A394" s="265" t="s">
        <v>130</v>
      </c>
      <c r="B394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4" s="144" t="s">
        <v>3</v>
      </c>
      <c r="D394" s="266" t="str">
        <f>IF(G$83="","",D$382+D$387-D$392)</f>
        <v/>
      </c>
      <c r="E394" s="266" t="str">
        <f t="shared" ref="E394:AG394" si="474">IF(H$83="","",E$382+E$387-E$392)</f>
        <v/>
      </c>
      <c r="F394" s="266" t="str">
        <f t="shared" si="474"/>
        <v/>
      </c>
      <c r="G394" s="266" t="str">
        <f t="shared" si="474"/>
        <v/>
      </c>
      <c r="H394" s="266" t="str">
        <f t="shared" si="474"/>
        <v/>
      </c>
      <c r="I394" s="266" t="str">
        <f t="shared" si="474"/>
        <v/>
      </c>
      <c r="J394" s="266" t="str">
        <f t="shared" si="474"/>
        <v/>
      </c>
      <c r="K394" s="266" t="str">
        <f t="shared" si="474"/>
        <v/>
      </c>
      <c r="L394" s="266" t="str">
        <f t="shared" si="474"/>
        <v/>
      </c>
      <c r="M394" s="266" t="str">
        <f t="shared" si="474"/>
        <v/>
      </c>
      <c r="N394" s="266" t="str">
        <f t="shared" si="474"/>
        <v/>
      </c>
      <c r="O394" s="266" t="str">
        <f t="shared" si="474"/>
        <v/>
      </c>
      <c r="P394" s="266" t="str">
        <f t="shared" si="474"/>
        <v/>
      </c>
      <c r="Q394" s="266" t="str">
        <f t="shared" si="474"/>
        <v/>
      </c>
      <c r="R394" s="266" t="str">
        <f t="shared" si="474"/>
        <v/>
      </c>
      <c r="S394" s="266" t="str">
        <f t="shared" si="474"/>
        <v/>
      </c>
      <c r="T394" s="266" t="str">
        <f t="shared" si="474"/>
        <v/>
      </c>
      <c r="U394" s="266" t="str">
        <f t="shared" si="474"/>
        <v/>
      </c>
      <c r="V394" s="266" t="str">
        <f t="shared" si="474"/>
        <v/>
      </c>
      <c r="W394" s="266" t="str">
        <f t="shared" si="474"/>
        <v/>
      </c>
      <c r="X394" s="266" t="str">
        <f t="shared" si="474"/>
        <v/>
      </c>
      <c r="Y394" s="266" t="str">
        <f t="shared" si="474"/>
        <v/>
      </c>
      <c r="Z394" s="266" t="str">
        <f t="shared" si="474"/>
        <v/>
      </c>
      <c r="AA394" s="266" t="str">
        <f t="shared" si="474"/>
        <v/>
      </c>
      <c r="AB394" s="266" t="str">
        <f t="shared" si="474"/>
        <v/>
      </c>
      <c r="AC394" s="266" t="str">
        <f t="shared" si="474"/>
        <v/>
      </c>
      <c r="AD394" s="266" t="str">
        <f t="shared" si="474"/>
        <v/>
      </c>
      <c r="AE394" s="266" t="str">
        <f t="shared" si="474"/>
        <v/>
      </c>
      <c r="AF394" s="266" t="str">
        <f t="shared" si="474"/>
        <v/>
      </c>
      <c r="AG394" s="266" t="str">
        <f t="shared" si="474"/>
        <v/>
      </c>
      <c r="AH394" s="98"/>
      <c r="AI394" s="98"/>
      <c r="AJ394" s="98"/>
      <c r="AK394" s="98"/>
      <c r="AL394" s="98"/>
      <c r="AM394" s="98"/>
      <c r="AN394" s="98"/>
      <c r="AO394" s="98"/>
      <c r="AP394" s="98"/>
      <c r="AQ394" s="98"/>
      <c r="AR394" s="98"/>
      <c r="AS394" s="98"/>
      <c r="AT394" s="98"/>
      <c r="AU394" s="98"/>
      <c r="AV394" s="98"/>
      <c r="AW394" s="98"/>
      <c r="AX394" s="98"/>
      <c r="AY394" s="98"/>
      <c r="AZ394" s="98"/>
      <c r="BA394" s="98"/>
      <c r="BB394" s="98"/>
      <c r="BC394" s="98"/>
      <c r="BD394" s="98"/>
      <c r="BE394" s="98"/>
      <c r="BF394" s="98"/>
      <c r="BG394" s="98"/>
      <c r="BH394" s="98"/>
      <c r="BI394" s="98"/>
      <c r="BJ394" s="98"/>
      <c r="BK394" s="98"/>
      <c r="BL394" s="98"/>
      <c r="BM394" s="98"/>
      <c r="BN394" s="98"/>
    </row>
    <row r="395" spans="1:66" s="69" customFormat="1" ht="22.5">
      <c r="A395" s="265" t="s">
        <v>316</v>
      </c>
      <c r="B395" s="284" t="s">
        <v>357</v>
      </c>
      <c r="C395" s="144" t="s">
        <v>3</v>
      </c>
      <c r="D395" s="266" t="str">
        <f>IF(G$83="","",D$383+D$388-D$393)</f>
        <v/>
      </c>
      <c r="E395" s="266" t="str">
        <f t="shared" ref="E395:AG395" si="475">IF(H$83="","",E$383+E$388-E$393)</f>
        <v/>
      </c>
      <c r="F395" s="266" t="str">
        <f t="shared" si="475"/>
        <v/>
      </c>
      <c r="G395" s="266" t="str">
        <f t="shared" si="475"/>
        <v/>
      </c>
      <c r="H395" s="266" t="str">
        <f t="shared" si="475"/>
        <v/>
      </c>
      <c r="I395" s="266" t="str">
        <f t="shared" si="475"/>
        <v/>
      </c>
      <c r="J395" s="266" t="str">
        <f t="shared" si="475"/>
        <v/>
      </c>
      <c r="K395" s="266" t="str">
        <f t="shared" si="475"/>
        <v/>
      </c>
      <c r="L395" s="266" t="str">
        <f t="shared" si="475"/>
        <v/>
      </c>
      <c r="M395" s="266" t="str">
        <f t="shared" si="475"/>
        <v/>
      </c>
      <c r="N395" s="266" t="str">
        <f t="shared" si="475"/>
        <v/>
      </c>
      <c r="O395" s="266" t="str">
        <f t="shared" si="475"/>
        <v/>
      </c>
      <c r="P395" s="266" t="str">
        <f t="shared" si="475"/>
        <v/>
      </c>
      <c r="Q395" s="266" t="str">
        <f t="shared" si="475"/>
        <v/>
      </c>
      <c r="R395" s="266" t="str">
        <f t="shared" si="475"/>
        <v/>
      </c>
      <c r="S395" s="266" t="str">
        <f t="shared" si="475"/>
        <v/>
      </c>
      <c r="T395" s="266" t="str">
        <f t="shared" si="475"/>
        <v/>
      </c>
      <c r="U395" s="266" t="str">
        <f t="shared" si="475"/>
        <v/>
      </c>
      <c r="V395" s="266" t="str">
        <f t="shared" si="475"/>
        <v/>
      </c>
      <c r="W395" s="266" t="str">
        <f t="shared" si="475"/>
        <v/>
      </c>
      <c r="X395" s="266" t="str">
        <f t="shared" si="475"/>
        <v/>
      </c>
      <c r="Y395" s="266" t="str">
        <f t="shared" si="475"/>
        <v/>
      </c>
      <c r="Z395" s="266" t="str">
        <f t="shared" si="475"/>
        <v/>
      </c>
      <c r="AA395" s="266" t="str">
        <f t="shared" si="475"/>
        <v/>
      </c>
      <c r="AB395" s="266" t="str">
        <f t="shared" si="475"/>
        <v/>
      </c>
      <c r="AC395" s="266" t="str">
        <f t="shared" si="475"/>
        <v/>
      </c>
      <c r="AD395" s="266" t="str">
        <f t="shared" si="475"/>
        <v/>
      </c>
      <c r="AE395" s="266" t="str">
        <f t="shared" si="475"/>
        <v/>
      </c>
      <c r="AF395" s="266" t="str">
        <f t="shared" si="475"/>
        <v/>
      </c>
      <c r="AG395" s="266" t="str">
        <f t="shared" si="475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75" customFormat="1">
      <c r="A396" s="268" t="s">
        <v>168</v>
      </c>
      <c r="B396" s="399" t="s">
        <v>359</v>
      </c>
      <c r="C396" s="166" t="s">
        <v>1</v>
      </c>
      <c r="D396" s="270" t="str">
        <f>IF(G$83="","",D394-D395)</f>
        <v/>
      </c>
      <c r="E396" s="270" t="str">
        <f t="shared" ref="E396:AG396" si="476">IF(H$83="","",E394-E395)</f>
        <v/>
      </c>
      <c r="F396" s="270" t="str">
        <f t="shared" si="476"/>
        <v/>
      </c>
      <c r="G396" s="270" t="str">
        <f t="shared" si="476"/>
        <v/>
      </c>
      <c r="H396" s="270" t="str">
        <f t="shared" si="476"/>
        <v/>
      </c>
      <c r="I396" s="270" t="str">
        <f t="shared" si="476"/>
        <v/>
      </c>
      <c r="J396" s="270" t="str">
        <f t="shared" si="476"/>
        <v/>
      </c>
      <c r="K396" s="270" t="str">
        <f t="shared" si="476"/>
        <v/>
      </c>
      <c r="L396" s="270" t="str">
        <f t="shared" si="476"/>
        <v/>
      </c>
      <c r="M396" s="270" t="str">
        <f t="shared" si="476"/>
        <v/>
      </c>
      <c r="N396" s="270" t="str">
        <f t="shared" si="476"/>
        <v/>
      </c>
      <c r="O396" s="270" t="str">
        <f t="shared" si="476"/>
        <v/>
      </c>
      <c r="P396" s="270" t="str">
        <f t="shared" si="476"/>
        <v/>
      </c>
      <c r="Q396" s="270" t="str">
        <f t="shared" si="476"/>
        <v/>
      </c>
      <c r="R396" s="270" t="str">
        <f t="shared" si="476"/>
        <v/>
      </c>
      <c r="S396" s="270" t="str">
        <f t="shared" si="476"/>
        <v/>
      </c>
      <c r="T396" s="270" t="str">
        <f t="shared" si="476"/>
        <v/>
      </c>
      <c r="U396" s="270" t="str">
        <f t="shared" si="476"/>
        <v/>
      </c>
      <c r="V396" s="270" t="str">
        <f t="shared" si="476"/>
        <v/>
      </c>
      <c r="W396" s="270" t="str">
        <f t="shared" si="476"/>
        <v/>
      </c>
      <c r="X396" s="270" t="str">
        <f t="shared" si="476"/>
        <v/>
      </c>
      <c r="Y396" s="270" t="str">
        <f t="shared" si="476"/>
        <v/>
      </c>
      <c r="Z396" s="270" t="str">
        <f t="shared" si="476"/>
        <v/>
      </c>
      <c r="AA396" s="270" t="str">
        <f t="shared" si="476"/>
        <v/>
      </c>
      <c r="AB396" s="270" t="str">
        <f t="shared" si="476"/>
        <v/>
      </c>
      <c r="AC396" s="270" t="str">
        <f t="shared" si="476"/>
        <v/>
      </c>
      <c r="AD396" s="270" t="str">
        <f t="shared" si="476"/>
        <v/>
      </c>
      <c r="AE396" s="270" t="str">
        <f t="shared" si="476"/>
        <v/>
      </c>
      <c r="AF396" s="270" t="str">
        <f t="shared" si="476"/>
        <v/>
      </c>
      <c r="AG396" s="270" t="str">
        <f t="shared" si="476"/>
        <v/>
      </c>
    </row>
    <row r="397" spans="1:66" s="372" customFormat="1" ht="24" customHeight="1">
      <c r="A397" s="371" t="s">
        <v>258</v>
      </c>
      <c r="B397" s="372" t="s">
        <v>306</v>
      </c>
      <c r="H397" s="400"/>
    </row>
    <row r="398" spans="1:66" s="396" customFormat="1" ht="19.5" customHeight="1">
      <c r="A398" s="395"/>
      <c r="B398" s="396" t="s">
        <v>285</v>
      </c>
    </row>
    <row r="399" spans="1:66" s="8" customFormat="1">
      <c r="A399" s="672" t="s">
        <v>10</v>
      </c>
      <c r="B399" s="674" t="s">
        <v>2</v>
      </c>
      <c r="C399" s="676" t="s">
        <v>0</v>
      </c>
      <c r="D399" s="385" t="str">
        <f t="shared" ref="D399" si="477">IF(G$83="","",G$83)</f>
        <v/>
      </c>
      <c r="E399" s="385" t="str">
        <f t="shared" ref="E399" si="478">IF(H$83="","",H$83)</f>
        <v/>
      </c>
      <c r="F399" s="385" t="str">
        <f t="shared" ref="F399" si="479">IF(I$83="","",I$83)</f>
        <v/>
      </c>
      <c r="G399" s="385" t="str">
        <f t="shared" ref="G399" si="480">IF(J$83="","",J$83)</f>
        <v/>
      </c>
      <c r="H399" s="385" t="str">
        <f t="shared" ref="H399" si="481">IF(K$83="","",K$83)</f>
        <v/>
      </c>
      <c r="I399" s="385" t="str">
        <f t="shared" ref="I399" si="482">IF(L$83="","",L$83)</f>
        <v/>
      </c>
      <c r="J399" s="385" t="str">
        <f t="shared" ref="J399" si="483">IF(M$83="","",M$83)</f>
        <v/>
      </c>
      <c r="K399" s="385" t="str">
        <f t="shared" ref="K399" si="484">IF(N$83="","",N$83)</f>
        <v/>
      </c>
      <c r="L399" s="385" t="str">
        <f t="shared" ref="L399" si="485">IF(O$83="","",O$83)</f>
        <v/>
      </c>
      <c r="M399" s="385" t="str">
        <f t="shared" ref="M399" si="486">IF(P$83="","",P$83)</f>
        <v/>
      </c>
      <c r="N399" s="385" t="str">
        <f t="shared" ref="N399" si="487">IF(Q$83="","",Q$83)</f>
        <v/>
      </c>
      <c r="O399" s="385" t="str">
        <f t="shared" ref="O399" si="488">IF(R$83="","",R$83)</f>
        <v/>
      </c>
      <c r="P399" s="385" t="str">
        <f t="shared" ref="P399" si="489">IF(S$83="","",S$83)</f>
        <v/>
      </c>
      <c r="Q399" s="385" t="str">
        <f t="shared" ref="Q399" si="490">IF(T$83="","",T$83)</f>
        <v/>
      </c>
      <c r="R399" s="385" t="str">
        <f t="shared" ref="R399" si="491">IF(U$83="","",U$83)</f>
        <v/>
      </c>
      <c r="S399" s="385" t="str">
        <f t="shared" ref="S399" si="492">IF(V$83="","",V$83)</f>
        <v/>
      </c>
      <c r="T399" s="385" t="str">
        <f t="shared" ref="T399" si="493">IF(W$83="","",W$83)</f>
        <v/>
      </c>
      <c r="U399" s="385" t="str">
        <f t="shared" ref="U399" si="494">IF(X$83="","",X$83)</f>
        <v/>
      </c>
      <c r="V399" s="385" t="str">
        <f t="shared" ref="V399" si="495">IF(Y$83="","",Y$83)</f>
        <v/>
      </c>
      <c r="W399" s="385" t="str">
        <f t="shared" ref="W399" si="496">IF(Z$83="","",Z$83)</f>
        <v/>
      </c>
      <c r="X399" s="385" t="str">
        <f t="shared" ref="X399" si="497">IF(AA$83="","",AA$83)</f>
        <v/>
      </c>
      <c r="Y399" s="385" t="str">
        <f t="shared" ref="Y399" si="498">IF(AB$83="","",AB$83)</f>
        <v/>
      </c>
      <c r="Z399" s="385" t="str">
        <f t="shared" ref="Z399" si="499">IF(AC$83="","",AC$83)</f>
        <v/>
      </c>
      <c r="AA399" s="385" t="str">
        <f t="shared" ref="AA399" si="500">IF(AD$83="","",AD$83)</f>
        <v/>
      </c>
      <c r="AB399" s="385" t="str">
        <f t="shared" ref="AB399" si="501">IF(AE$83="","",AE$83)</f>
        <v/>
      </c>
      <c r="AC399" s="385" t="str">
        <f t="shared" ref="AC399" si="502">IF(AF$83="","",AF$83)</f>
        <v/>
      </c>
      <c r="AD399" s="385" t="str">
        <f t="shared" ref="AD399" si="503">IF(AG$83="","",AG$83)</f>
        <v/>
      </c>
      <c r="AE399" s="385" t="str">
        <f t="shared" ref="AE399" si="504">IF(AH$83="","",AH$83)</f>
        <v/>
      </c>
      <c r="AF399" s="385" t="str">
        <f t="shared" ref="AF399" si="505">IF(AI$83="","",AI$83)</f>
        <v/>
      </c>
      <c r="AG399" s="385" t="str">
        <f t="shared" ref="AG399" si="506">IF(AJ$83="","",AJ$83)</f>
        <v/>
      </c>
    </row>
    <row r="400" spans="1:66" s="8" customFormat="1">
      <c r="A400" s="673"/>
      <c r="B400" s="675"/>
      <c r="C400" s="677"/>
      <c r="D400" s="33" t="str">
        <f t="shared" ref="D400" si="507">IF(G$84="","",G$84)</f>
        <v/>
      </c>
      <c r="E400" s="33" t="str">
        <f t="shared" ref="E400" si="508">IF(H$84="","",H$84)</f>
        <v/>
      </c>
      <c r="F400" s="33" t="str">
        <f t="shared" ref="F400" si="509">IF(I$84="","",I$84)</f>
        <v/>
      </c>
      <c r="G400" s="33" t="str">
        <f t="shared" ref="G400" si="510">IF(J$84="","",J$84)</f>
        <v/>
      </c>
      <c r="H400" s="33" t="str">
        <f t="shared" ref="H400" si="511">IF(K$84="","",K$84)</f>
        <v/>
      </c>
      <c r="I400" s="33" t="str">
        <f t="shared" ref="I400" si="512">IF(L$84="","",L$84)</f>
        <v/>
      </c>
      <c r="J400" s="33" t="str">
        <f t="shared" ref="J400" si="513">IF(M$84="","",M$84)</f>
        <v/>
      </c>
      <c r="K400" s="33" t="str">
        <f t="shared" ref="K400" si="514">IF(N$84="","",N$84)</f>
        <v/>
      </c>
      <c r="L400" s="33" t="str">
        <f t="shared" ref="L400" si="515">IF(O$84="","",O$84)</f>
        <v/>
      </c>
      <c r="M400" s="33" t="str">
        <f t="shared" ref="M400" si="516">IF(P$84="","",P$84)</f>
        <v/>
      </c>
      <c r="N400" s="33" t="str">
        <f t="shared" ref="N400" si="517">IF(Q$84="","",Q$84)</f>
        <v/>
      </c>
      <c r="O400" s="33" t="str">
        <f t="shared" ref="O400" si="518">IF(R$84="","",R$84)</f>
        <v/>
      </c>
      <c r="P400" s="33" t="str">
        <f t="shared" ref="P400" si="519">IF(S$84="","",S$84)</f>
        <v/>
      </c>
      <c r="Q400" s="33" t="str">
        <f t="shared" ref="Q400" si="520">IF(T$84="","",T$84)</f>
        <v/>
      </c>
      <c r="R400" s="33" t="str">
        <f t="shared" ref="R400" si="521">IF(U$84="","",U$84)</f>
        <v/>
      </c>
      <c r="S400" s="33" t="str">
        <f t="shared" ref="S400" si="522">IF(V$84="","",V$84)</f>
        <v/>
      </c>
      <c r="T400" s="33" t="str">
        <f t="shared" ref="T400" si="523">IF(W$84="","",W$84)</f>
        <v/>
      </c>
      <c r="U400" s="33" t="str">
        <f t="shared" ref="U400" si="524">IF(X$84="","",X$84)</f>
        <v/>
      </c>
      <c r="V400" s="33" t="str">
        <f t="shared" ref="V400" si="525">IF(Y$84="","",Y$84)</f>
        <v/>
      </c>
      <c r="W400" s="33" t="str">
        <f t="shared" ref="W400" si="526">IF(Z$84="","",Z$84)</f>
        <v/>
      </c>
      <c r="X400" s="33" t="str">
        <f t="shared" ref="X400" si="527">IF(AA$84="","",AA$84)</f>
        <v/>
      </c>
      <c r="Y400" s="33" t="str">
        <f t="shared" ref="Y400" si="528">IF(AB$84="","",AB$84)</f>
        <v/>
      </c>
      <c r="Z400" s="33" t="str">
        <f t="shared" ref="Z400" si="529">IF(AC$84="","",AC$84)</f>
        <v/>
      </c>
      <c r="AA400" s="33" t="str">
        <f t="shared" ref="AA400" si="530">IF(AD$84="","",AD$84)</f>
        <v/>
      </c>
      <c r="AB400" s="33" t="str">
        <f t="shared" ref="AB400" si="531">IF(AE$84="","",AE$84)</f>
        <v/>
      </c>
      <c r="AC400" s="33" t="str">
        <f t="shared" ref="AC400" si="532">IF(AF$84="","",AF$84)</f>
        <v/>
      </c>
      <c r="AD400" s="33" t="str">
        <f t="shared" ref="AD400" si="533">IF(AG$84="","",AG$84)</f>
        <v/>
      </c>
      <c r="AE400" s="33" t="str">
        <f t="shared" ref="AE400" si="534">IF(AH$84="","",AH$84)</f>
        <v/>
      </c>
      <c r="AF400" s="33" t="str">
        <f t="shared" ref="AF400" si="535">IF(AI$84="","",AI$84)</f>
        <v/>
      </c>
      <c r="AG400" s="33" t="str">
        <f t="shared" ref="AG400" si="536">IF(AJ$84="","",AJ$84)</f>
        <v/>
      </c>
    </row>
    <row r="401" spans="1:40" s="70" customFormat="1" ht="22.5">
      <c r="A401" s="108">
        <v>1</v>
      </c>
      <c r="B401" s="10" t="s">
        <v>271</v>
      </c>
      <c r="C401" s="82" t="s">
        <v>1</v>
      </c>
      <c r="D401" s="285" t="str">
        <f t="shared" ref="D401:AG401" si="537">IF(G$83="","",IF(D$185="",0,D$185*D$76))</f>
        <v/>
      </c>
      <c r="E401" s="285" t="str">
        <f t="shared" si="537"/>
        <v/>
      </c>
      <c r="F401" s="285" t="str">
        <f t="shared" si="537"/>
        <v/>
      </c>
      <c r="G401" s="285" t="str">
        <f t="shared" si="537"/>
        <v/>
      </c>
      <c r="H401" s="285" t="str">
        <f t="shared" si="537"/>
        <v/>
      </c>
      <c r="I401" s="285" t="str">
        <f t="shared" si="537"/>
        <v/>
      </c>
      <c r="J401" s="285" t="str">
        <f t="shared" si="537"/>
        <v/>
      </c>
      <c r="K401" s="285" t="str">
        <f t="shared" si="537"/>
        <v/>
      </c>
      <c r="L401" s="285" t="str">
        <f t="shared" si="537"/>
        <v/>
      </c>
      <c r="M401" s="285" t="str">
        <f t="shared" si="537"/>
        <v/>
      </c>
      <c r="N401" s="285" t="str">
        <f t="shared" si="537"/>
        <v/>
      </c>
      <c r="O401" s="285" t="str">
        <f t="shared" si="537"/>
        <v/>
      </c>
      <c r="P401" s="285" t="str">
        <f t="shared" si="537"/>
        <v/>
      </c>
      <c r="Q401" s="285" t="str">
        <f t="shared" si="537"/>
        <v/>
      </c>
      <c r="R401" s="285" t="str">
        <f t="shared" si="537"/>
        <v/>
      </c>
      <c r="S401" s="285" t="str">
        <f t="shared" si="537"/>
        <v/>
      </c>
      <c r="T401" s="285" t="str">
        <f t="shared" si="537"/>
        <v/>
      </c>
      <c r="U401" s="285" t="str">
        <f t="shared" si="537"/>
        <v/>
      </c>
      <c r="V401" s="285" t="str">
        <f t="shared" si="537"/>
        <v/>
      </c>
      <c r="W401" s="285" t="str">
        <f t="shared" si="537"/>
        <v/>
      </c>
      <c r="X401" s="285" t="str">
        <f t="shared" si="537"/>
        <v/>
      </c>
      <c r="Y401" s="285" t="str">
        <f t="shared" si="537"/>
        <v/>
      </c>
      <c r="Z401" s="285" t="str">
        <f t="shared" si="537"/>
        <v/>
      </c>
      <c r="AA401" s="285" t="str">
        <f t="shared" si="537"/>
        <v/>
      </c>
      <c r="AB401" s="285" t="str">
        <f t="shared" si="537"/>
        <v/>
      </c>
      <c r="AC401" s="285" t="str">
        <f t="shared" si="537"/>
        <v/>
      </c>
      <c r="AD401" s="285" t="str">
        <f t="shared" si="537"/>
        <v/>
      </c>
      <c r="AE401" s="285" t="str">
        <f t="shared" si="537"/>
        <v/>
      </c>
      <c r="AF401" s="285" t="str">
        <f t="shared" si="537"/>
        <v/>
      </c>
      <c r="AG401" s="285" t="str">
        <f t="shared" si="537"/>
        <v/>
      </c>
    </row>
    <row r="402" spans="1:40" s="69" customFormat="1">
      <c r="A402" s="122">
        <v>2</v>
      </c>
      <c r="B402" s="27" t="s">
        <v>270</v>
      </c>
      <c r="C402" s="123" t="s">
        <v>1</v>
      </c>
      <c r="D402" s="286" t="str">
        <f>IF(G$83="","",IF(D$399="Faza inwest.",D$394*D$76,0))</f>
        <v/>
      </c>
      <c r="E402" s="286" t="str">
        <f t="shared" ref="E402:AG402" si="538">IF(H$83="","",IF(E$399="Faza inwest.",E$394*E$76-D$394*D$76,0))</f>
        <v/>
      </c>
      <c r="F402" s="286" t="str">
        <f t="shared" si="538"/>
        <v/>
      </c>
      <c r="G402" s="286" t="str">
        <f t="shared" si="538"/>
        <v/>
      </c>
      <c r="H402" s="286" t="str">
        <f t="shared" si="538"/>
        <v/>
      </c>
      <c r="I402" s="286" t="str">
        <f t="shared" si="538"/>
        <v/>
      </c>
      <c r="J402" s="286" t="str">
        <f t="shared" si="538"/>
        <v/>
      </c>
      <c r="K402" s="286" t="str">
        <f t="shared" si="538"/>
        <v/>
      </c>
      <c r="L402" s="286" t="str">
        <f t="shared" si="538"/>
        <v/>
      </c>
      <c r="M402" s="286" t="str">
        <f t="shared" si="538"/>
        <v/>
      </c>
      <c r="N402" s="286" t="str">
        <f t="shared" si="538"/>
        <v/>
      </c>
      <c r="O402" s="286" t="str">
        <f t="shared" si="538"/>
        <v/>
      </c>
      <c r="P402" s="286" t="str">
        <f t="shared" si="538"/>
        <v/>
      </c>
      <c r="Q402" s="286" t="str">
        <f t="shared" si="538"/>
        <v/>
      </c>
      <c r="R402" s="286" t="str">
        <f t="shared" si="538"/>
        <v/>
      </c>
      <c r="S402" s="286" t="str">
        <f t="shared" si="538"/>
        <v/>
      </c>
      <c r="T402" s="286" t="str">
        <f t="shared" si="538"/>
        <v/>
      </c>
      <c r="U402" s="286" t="str">
        <f t="shared" si="538"/>
        <v/>
      </c>
      <c r="V402" s="286" t="str">
        <f t="shared" si="538"/>
        <v/>
      </c>
      <c r="W402" s="286" t="str">
        <f t="shared" si="538"/>
        <v/>
      </c>
      <c r="X402" s="286" t="str">
        <f t="shared" si="538"/>
        <v/>
      </c>
      <c r="Y402" s="286" t="str">
        <f t="shared" si="538"/>
        <v/>
      </c>
      <c r="Z402" s="286" t="str">
        <f t="shared" si="538"/>
        <v/>
      </c>
      <c r="AA402" s="286" t="str">
        <f t="shared" si="538"/>
        <v/>
      </c>
      <c r="AB402" s="286" t="str">
        <f t="shared" si="538"/>
        <v/>
      </c>
      <c r="AC402" s="286" t="str">
        <f t="shared" si="538"/>
        <v/>
      </c>
      <c r="AD402" s="286" t="str">
        <f t="shared" si="538"/>
        <v/>
      </c>
      <c r="AE402" s="286" t="str">
        <f t="shared" si="538"/>
        <v/>
      </c>
      <c r="AF402" s="286" t="str">
        <f t="shared" si="538"/>
        <v/>
      </c>
      <c r="AG402" s="286" t="str">
        <f t="shared" si="538"/>
        <v/>
      </c>
    </row>
    <row r="403" spans="1:40" s="69" customFormat="1" ht="22.5">
      <c r="A403" s="153">
        <v>3</v>
      </c>
      <c r="B403" s="197" t="s">
        <v>272</v>
      </c>
      <c r="C403" s="287" t="s">
        <v>1</v>
      </c>
      <c r="D403" s="288" t="str">
        <f t="shared" ref="D403:AG403" si="539">IF(G$83="","",IF(D$399="Faza oper.",D$371*D$76,0))</f>
        <v/>
      </c>
      <c r="E403" s="288" t="str">
        <f t="shared" si="539"/>
        <v/>
      </c>
      <c r="F403" s="288" t="str">
        <f t="shared" si="539"/>
        <v/>
      </c>
      <c r="G403" s="288" t="str">
        <f t="shared" si="539"/>
        <v/>
      </c>
      <c r="H403" s="288" t="str">
        <f t="shared" si="539"/>
        <v/>
      </c>
      <c r="I403" s="288" t="str">
        <f t="shared" si="539"/>
        <v/>
      </c>
      <c r="J403" s="288" t="str">
        <f t="shared" si="539"/>
        <v/>
      </c>
      <c r="K403" s="288" t="str">
        <f t="shared" si="539"/>
        <v/>
      </c>
      <c r="L403" s="288" t="str">
        <f t="shared" si="539"/>
        <v/>
      </c>
      <c r="M403" s="288" t="str">
        <f t="shared" si="539"/>
        <v/>
      </c>
      <c r="N403" s="288" t="str">
        <f t="shared" si="539"/>
        <v/>
      </c>
      <c r="O403" s="288" t="str">
        <f t="shared" si="539"/>
        <v/>
      </c>
      <c r="P403" s="288" t="str">
        <f t="shared" si="539"/>
        <v/>
      </c>
      <c r="Q403" s="288" t="str">
        <f t="shared" si="539"/>
        <v/>
      </c>
      <c r="R403" s="288" t="str">
        <f t="shared" si="539"/>
        <v/>
      </c>
      <c r="S403" s="288" t="str">
        <f t="shared" si="539"/>
        <v/>
      </c>
      <c r="T403" s="288" t="str">
        <f t="shared" si="539"/>
        <v/>
      </c>
      <c r="U403" s="288" t="str">
        <f t="shared" si="539"/>
        <v/>
      </c>
      <c r="V403" s="288" t="str">
        <f t="shared" si="539"/>
        <v/>
      </c>
      <c r="W403" s="288" t="str">
        <f t="shared" si="539"/>
        <v/>
      </c>
      <c r="X403" s="288" t="str">
        <f t="shared" si="539"/>
        <v/>
      </c>
      <c r="Y403" s="288" t="str">
        <f t="shared" si="539"/>
        <v/>
      </c>
      <c r="Z403" s="288" t="str">
        <f t="shared" si="539"/>
        <v/>
      </c>
      <c r="AA403" s="288" t="str">
        <f t="shared" si="539"/>
        <v/>
      </c>
      <c r="AB403" s="288" t="str">
        <f t="shared" si="539"/>
        <v/>
      </c>
      <c r="AC403" s="288" t="str">
        <f t="shared" si="539"/>
        <v/>
      </c>
      <c r="AD403" s="288" t="str">
        <f t="shared" si="539"/>
        <v/>
      </c>
      <c r="AE403" s="288" t="str">
        <f t="shared" si="539"/>
        <v/>
      </c>
      <c r="AF403" s="288" t="str">
        <f t="shared" si="539"/>
        <v/>
      </c>
      <c r="AG403" s="288" t="str">
        <f t="shared" si="539"/>
        <v/>
      </c>
    </row>
    <row r="404" spans="1:40" s="69" customFormat="1" ht="22.5">
      <c r="A404" s="109">
        <v>4</v>
      </c>
      <c r="B404" s="24" t="s">
        <v>273</v>
      </c>
      <c r="C404" s="86" t="s">
        <v>1</v>
      </c>
      <c r="D404" s="289" t="str">
        <f t="shared" ref="D404:AG404" si="540">IF(G$83="","",IF(D$399="Faza oper.",SUM(D$244)*D$76,0))</f>
        <v/>
      </c>
      <c r="E404" s="289" t="str">
        <f>IF(H$83="","",IF(E$399="Faza oper.",SUM(E$244)*E$76,0))</f>
        <v/>
      </c>
      <c r="F404" s="289" t="str">
        <f t="shared" si="540"/>
        <v/>
      </c>
      <c r="G404" s="289" t="str">
        <f t="shared" si="540"/>
        <v/>
      </c>
      <c r="H404" s="289" t="str">
        <f t="shared" si="540"/>
        <v/>
      </c>
      <c r="I404" s="289" t="str">
        <f t="shared" si="540"/>
        <v/>
      </c>
      <c r="J404" s="289" t="str">
        <f t="shared" si="540"/>
        <v/>
      </c>
      <c r="K404" s="289" t="str">
        <f t="shared" si="540"/>
        <v/>
      </c>
      <c r="L404" s="289" t="str">
        <f t="shared" si="540"/>
        <v/>
      </c>
      <c r="M404" s="289" t="str">
        <f t="shared" si="540"/>
        <v/>
      </c>
      <c r="N404" s="289" t="str">
        <f t="shared" si="540"/>
        <v/>
      </c>
      <c r="O404" s="289" t="str">
        <f t="shared" si="540"/>
        <v/>
      </c>
      <c r="P404" s="289" t="str">
        <f t="shared" si="540"/>
        <v/>
      </c>
      <c r="Q404" s="289" t="str">
        <f t="shared" si="540"/>
        <v/>
      </c>
      <c r="R404" s="289" t="str">
        <f t="shared" si="540"/>
        <v/>
      </c>
      <c r="S404" s="289" t="str">
        <f t="shared" si="540"/>
        <v/>
      </c>
      <c r="T404" s="289" t="str">
        <f t="shared" si="540"/>
        <v/>
      </c>
      <c r="U404" s="289" t="str">
        <f t="shared" si="540"/>
        <v/>
      </c>
      <c r="V404" s="289" t="str">
        <f t="shared" si="540"/>
        <v/>
      </c>
      <c r="W404" s="289" t="str">
        <f t="shared" si="540"/>
        <v/>
      </c>
      <c r="X404" s="289" t="str">
        <f t="shared" si="540"/>
        <v/>
      </c>
      <c r="Y404" s="289" t="str">
        <f t="shared" si="540"/>
        <v/>
      </c>
      <c r="Z404" s="289" t="str">
        <f t="shared" si="540"/>
        <v/>
      </c>
      <c r="AA404" s="289" t="str">
        <f t="shared" si="540"/>
        <v/>
      </c>
      <c r="AB404" s="289" t="str">
        <f t="shared" si="540"/>
        <v/>
      </c>
      <c r="AC404" s="289" t="str">
        <f t="shared" si="540"/>
        <v/>
      </c>
      <c r="AD404" s="289" t="str">
        <f t="shared" si="540"/>
        <v/>
      </c>
      <c r="AE404" s="289" t="str">
        <f t="shared" si="540"/>
        <v/>
      </c>
      <c r="AF404" s="289" t="str">
        <f t="shared" si="540"/>
        <v/>
      </c>
      <c r="AG404" s="289" t="str">
        <f t="shared" si="540"/>
        <v/>
      </c>
    </row>
    <row r="405" spans="1:40" s="69" customFormat="1" ht="22.5">
      <c r="A405" s="109">
        <v>5</v>
      </c>
      <c r="B405" s="24" t="s">
        <v>274</v>
      </c>
      <c r="C405" s="86" t="s">
        <v>1</v>
      </c>
      <c r="D405" s="289" t="str">
        <f t="shared" ref="D405:AG405" si="541">IF(G$83="","",IF(D$399="Faza oper.",D$189*D$76,0))</f>
        <v/>
      </c>
      <c r="E405" s="289" t="str">
        <f t="shared" si="541"/>
        <v/>
      </c>
      <c r="F405" s="289" t="str">
        <f t="shared" si="541"/>
        <v/>
      </c>
      <c r="G405" s="289" t="str">
        <f t="shared" si="541"/>
        <v/>
      </c>
      <c r="H405" s="289" t="str">
        <f t="shared" si="541"/>
        <v/>
      </c>
      <c r="I405" s="289" t="str">
        <f t="shared" si="541"/>
        <v/>
      </c>
      <c r="J405" s="289" t="str">
        <f t="shared" si="541"/>
        <v/>
      </c>
      <c r="K405" s="289" t="str">
        <f t="shared" si="541"/>
        <v/>
      </c>
      <c r="L405" s="289" t="str">
        <f t="shared" si="541"/>
        <v/>
      </c>
      <c r="M405" s="289" t="str">
        <f t="shared" si="541"/>
        <v/>
      </c>
      <c r="N405" s="289" t="str">
        <f t="shared" si="541"/>
        <v/>
      </c>
      <c r="O405" s="289" t="str">
        <f t="shared" si="541"/>
        <v/>
      </c>
      <c r="P405" s="289" t="str">
        <f t="shared" si="541"/>
        <v/>
      </c>
      <c r="Q405" s="289" t="str">
        <f t="shared" si="541"/>
        <v/>
      </c>
      <c r="R405" s="289" t="str">
        <f t="shared" si="541"/>
        <v/>
      </c>
      <c r="S405" s="289" t="str">
        <f t="shared" si="541"/>
        <v/>
      </c>
      <c r="T405" s="289" t="str">
        <f t="shared" si="541"/>
        <v/>
      </c>
      <c r="U405" s="289" t="str">
        <f t="shared" si="541"/>
        <v/>
      </c>
      <c r="V405" s="289" t="str">
        <f t="shared" si="541"/>
        <v/>
      </c>
      <c r="W405" s="289" t="str">
        <f t="shared" si="541"/>
        <v/>
      </c>
      <c r="X405" s="289" t="str">
        <f t="shared" si="541"/>
        <v/>
      </c>
      <c r="Y405" s="289" t="str">
        <f t="shared" si="541"/>
        <v/>
      </c>
      <c r="Z405" s="289" t="str">
        <f t="shared" si="541"/>
        <v/>
      </c>
      <c r="AA405" s="289" t="str">
        <f t="shared" si="541"/>
        <v/>
      </c>
      <c r="AB405" s="289" t="str">
        <f t="shared" si="541"/>
        <v/>
      </c>
      <c r="AC405" s="289" t="str">
        <f t="shared" si="541"/>
        <v/>
      </c>
      <c r="AD405" s="289" t="str">
        <f t="shared" si="541"/>
        <v/>
      </c>
      <c r="AE405" s="289" t="str">
        <f t="shared" si="541"/>
        <v/>
      </c>
      <c r="AF405" s="289" t="str">
        <f t="shared" si="541"/>
        <v/>
      </c>
      <c r="AG405" s="289" t="str">
        <f t="shared" si="541"/>
        <v/>
      </c>
    </row>
    <row r="406" spans="1:40" s="70" customFormat="1">
      <c r="A406" s="108">
        <f>A402+1</f>
        <v>3</v>
      </c>
      <c r="B406" s="10" t="s">
        <v>275</v>
      </c>
      <c r="C406" s="82" t="s">
        <v>3</v>
      </c>
      <c r="D406" s="285" t="str">
        <f t="shared" ref="D406:AG406" si="542">IF(G$83="","",IF(AND(D400&lt;&gt;"",E400="")=TRUE,IF(D403-D404-D405&gt;0,(D403-D404-D405)/$D$41,0),0))</f>
        <v/>
      </c>
      <c r="E406" s="285" t="str">
        <f t="shared" si="542"/>
        <v/>
      </c>
      <c r="F406" s="285" t="str">
        <f t="shared" si="542"/>
        <v/>
      </c>
      <c r="G406" s="285" t="str">
        <f t="shared" si="542"/>
        <v/>
      </c>
      <c r="H406" s="285" t="str">
        <f t="shared" si="542"/>
        <v/>
      </c>
      <c r="I406" s="285" t="str">
        <f t="shared" si="542"/>
        <v/>
      </c>
      <c r="J406" s="285" t="str">
        <f t="shared" si="542"/>
        <v/>
      </c>
      <c r="K406" s="285" t="str">
        <f t="shared" si="542"/>
        <v/>
      </c>
      <c r="L406" s="285" t="str">
        <f t="shared" si="542"/>
        <v/>
      </c>
      <c r="M406" s="285" t="str">
        <f t="shared" si="542"/>
        <v/>
      </c>
      <c r="N406" s="285" t="str">
        <f t="shared" si="542"/>
        <v/>
      </c>
      <c r="O406" s="285" t="str">
        <f t="shared" si="542"/>
        <v/>
      </c>
      <c r="P406" s="285" t="str">
        <f t="shared" si="542"/>
        <v/>
      </c>
      <c r="Q406" s="285" t="str">
        <f t="shared" si="542"/>
        <v/>
      </c>
      <c r="R406" s="285" t="str">
        <f t="shared" si="542"/>
        <v/>
      </c>
      <c r="S406" s="285" t="str">
        <f t="shared" si="542"/>
        <v/>
      </c>
      <c r="T406" s="285" t="str">
        <f t="shared" si="542"/>
        <v/>
      </c>
      <c r="U406" s="285" t="str">
        <f t="shared" si="542"/>
        <v/>
      </c>
      <c r="V406" s="285" t="str">
        <f t="shared" si="542"/>
        <v/>
      </c>
      <c r="W406" s="285" t="str">
        <f t="shared" si="542"/>
        <v/>
      </c>
      <c r="X406" s="285" t="str">
        <f t="shared" si="542"/>
        <v/>
      </c>
      <c r="Y406" s="285" t="str">
        <f t="shared" si="542"/>
        <v/>
      </c>
      <c r="Z406" s="285" t="str">
        <f t="shared" si="542"/>
        <v/>
      </c>
      <c r="AA406" s="285" t="str">
        <f t="shared" si="542"/>
        <v/>
      </c>
      <c r="AB406" s="285" t="str">
        <f t="shared" si="542"/>
        <v/>
      </c>
      <c r="AC406" s="285" t="str">
        <f t="shared" si="542"/>
        <v/>
      </c>
      <c r="AD406" s="285" t="str">
        <f t="shared" si="542"/>
        <v/>
      </c>
      <c r="AE406" s="285" t="str">
        <f t="shared" si="542"/>
        <v/>
      </c>
      <c r="AF406" s="285" t="str">
        <f t="shared" si="542"/>
        <v/>
      </c>
      <c r="AG406" s="285" t="str">
        <f t="shared" si="542"/>
        <v/>
      </c>
    </row>
    <row r="407" spans="1:40" s="396" customFormat="1" ht="19.5" customHeight="1">
      <c r="A407" s="395"/>
      <c r="B407" s="396" t="s">
        <v>261</v>
      </c>
    </row>
    <row r="408" spans="1:40" ht="56.25">
      <c r="A408" s="412"/>
      <c r="B408" s="413" t="s">
        <v>2</v>
      </c>
      <c r="C408" s="414" t="s">
        <v>260</v>
      </c>
      <c r="D408" s="415" t="s">
        <v>265</v>
      </c>
      <c r="AH408" s="5"/>
      <c r="AI408" s="5"/>
      <c r="AJ408" s="5"/>
      <c r="AN408" s="5"/>
    </row>
    <row r="409" spans="1:40" s="70" customFormat="1" ht="48" customHeight="1">
      <c r="A409" s="93">
        <v>1</v>
      </c>
      <c r="B409" s="24" t="s">
        <v>615</v>
      </c>
      <c r="C409" s="290">
        <f>SUM(D403:AG403)-SUM(D404:AG405)</f>
        <v>0</v>
      </c>
      <c r="D409" s="291" t="str">
        <f>IF($D$7="Tak","Spełnia",IF(C409&gt;0,"Spełnia","Nie spełnia"))</f>
        <v>Nie spełnia</v>
      </c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  <c r="AD409" s="98"/>
      <c r="AE409" s="98"/>
      <c r="AF409" s="98"/>
      <c r="AG409" s="98"/>
    </row>
    <row r="410" spans="1:40" s="70" customFormat="1" ht="22.5">
      <c r="A410" s="93">
        <v>2</v>
      </c>
      <c r="B410" s="24" t="s">
        <v>616</v>
      </c>
      <c r="C410" s="290" t="str">
        <f>IF($D$8="","",$D$8)</f>
        <v/>
      </c>
      <c r="D410" s="291" t="str">
        <f>IF(C410="Tak","Spełnia","Nie spełnia")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ht="22.5">
      <c r="A411" s="93">
        <v>3</v>
      </c>
      <c r="B411" s="24" t="s">
        <v>284</v>
      </c>
      <c r="C411" s="290">
        <f>SUM($C$181)/$D$10</f>
        <v>0</v>
      </c>
      <c r="D411" s="291" t="str">
        <f>IF(C411&lt;=1000000,"Nie spełnia","Spełnia")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>
      <c r="A412" s="93">
        <v>4</v>
      </c>
      <c r="B412" s="110" t="s">
        <v>617</v>
      </c>
      <c r="C412" s="172" t="str">
        <f>IF($D$13="","",$D$13)</f>
        <v/>
      </c>
      <c r="D412" s="291" t="str">
        <f>IF(C412="Nie","Spełnia","")</f>
        <v/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>
      <c r="A413" s="93">
        <v>5</v>
      </c>
      <c r="B413" s="110" t="s">
        <v>264</v>
      </c>
      <c r="C413" s="292">
        <f>IF(C412="Nie",0,IF(AND(C412="Tak",$D$14="")=TRUE,1,IF($D$14="",0,$D$14)))</f>
        <v>0</v>
      </c>
      <c r="D413" s="291" t="str">
        <f>IF(C413=0,"",IF(C413=1,"Nie spełnia","Spełnia"))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>
      <c r="A414" s="104">
        <v>6</v>
      </c>
      <c r="B414" s="179" t="s">
        <v>618</v>
      </c>
      <c r="C414" s="174" t="str">
        <f>IF($D$16="","",$D$16)</f>
        <v/>
      </c>
      <c r="D414" s="293" t="str">
        <f>IF(C414="Nie","Spełnia","")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69" customFormat="1" ht="27.95" customHeight="1">
      <c r="A415" s="416">
        <v>7</v>
      </c>
      <c r="B415" s="297" t="s">
        <v>606</v>
      </c>
      <c r="C415" s="417" t="s">
        <v>8</v>
      </c>
      <c r="D415" s="611" t="str">
        <f>IF(COUNTIF($D$409:$D$414,"Nie spełnia")&gt;0,"Nie jest projektem generującym dochód","Jest projektem generującym dochód")</f>
        <v>Nie jest projektem generującym dochód</v>
      </c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  <c r="AA415" s="149"/>
      <c r="AB415" s="149"/>
      <c r="AC415" s="149"/>
      <c r="AD415" s="149"/>
      <c r="AE415" s="149"/>
      <c r="AF415" s="149"/>
      <c r="AG415" s="149"/>
    </row>
    <row r="416" spans="1:40" s="396" customFormat="1" ht="19.5" customHeight="1">
      <c r="A416" s="395"/>
      <c r="B416" s="396" t="s">
        <v>605</v>
      </c>
    </row>
    <row r="417" spans="1:40" s="18" customFormat="1">
      <c r="A417" s="418" t="s">
        <v>10</v>
      </c>
      <c r="B417" s="419" t="s">
        <v>604</v>
      </c>
      <c r="C417" s="346" t="s">
        <v>279</v>
      </c>
      <c r="D417" s="420" t="s">
        <v>260</v>
      </c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 ht="33.75">
      <c r="A418" s="108">
        <v>1</v>
      </c>
      <c r="B418" s="10" t="s">
        <v>277</v>
      </c>
      <c r="C418" s="82" t="s">
        <v>280</v>
      </c>
      <c r="D418" s="141" t="str">
        <f>IF($D$415="Nie jest projektem generującym dochód","Nie liczy się",SUM(D401:AG402))</f>
        <v>Nie liczy się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09">
        <v>2</v>
      </c>
      <c r="B419" s="24" t="s">
        <v>283</v>
      </c>
      <c r="C419" s="86" t="s">
        <v>281</v>
      </c>
      <c r="D419" s="142" t="str">
        <f>IF($D$415="Nie jest projektem generującym dochód","Nie liczy się",SUM(D403:AG403)-SUM(D404:AG405)+SUM(D406:AG406))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109">
        <v>3</v>
      </c>
      <c r="B420" s="24" t="str">
        <f>CONCATENATE("Wskaźnik luki w finansowaniu",$E$9)</f>
        <v>Wskaźnik luki w finansowaniu</v>
      </c>
      <c r="C420" s="86" t="s">
        <v>278</v>
      </c>
      <c r="D420" s="143">
        <f>IF($D$415="Nie jest projektem generującym dochód",100%,IF($D$9&lt;&gt;"Nie dotyczy",(1-$D$9),IF((D418-D419)/D418&lt;0,0,IF((D418-D419)/D418&gt;1,1,(D418-D419)/D418))))</f>
        <v>1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t="33.75">
      <c r="A421" s="109" t="s">
        <v>629</v>
      </c>
      <c r="B421" s="24" t="s">
        <v>632</v>
      </c>
      <c r="C421" s="86" t="s">
        <v>282</v>
      </c>
      <c r="D421" s="142">
        <f>IF(D420="","",IF($C$413="",SUM($C$181,$C$190),SUM($C$181,$C$190)*(1-$C$413)))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22.5">
      <c r="A422" s="109" t="s">
        <v>628</v>
      </c>
      <c r="B422" s="24" t="s">
        <v>633</v>
      </c>
      <c r="C422" s="86" t="s">
        <v>286</v>
      </c>
      <c r="D422" s="142">
        <f>IF(D420="","",ROUND(D421*D420,2))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109" t="s">
        <v>636</v>
      </c>
      <c r="B423" s="24" t="s">
        <v>634</v>
      </c>
      <c r="C423" s="86" t="s">
        <v>287</v>
      </c>
      <c r="D423" s="629">
        <f>IF(D420="",0,$D$12)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115" t="s">
        <v>637</v>
      </c>
      <c r="B424" s="342" t="s">
        <v>635</v>
      </c>
      <c r="C424" s="92" t="s">
        <v>288</v>
      </c>
      <c r="D424" s="630">
        <f>IF(D420="","",ROUND(D422*D423,2))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33.75">
      <c r="A425" s="109" t="s">
        <v>630</v>
      </c>
      <c r="B425" s="24" t="s">
        <v>642</v>
      </c>
      <c r="C425" s="86" t="s">
        <v>631</v>
      </c>
      <c r="D425" s="142">
        <f>IF($C$413=0,0,SUM($C$181,$C$190)*$C$413)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ht="22.5">
      <c r="A426" s="109" t="s">
        <v>640</v>
      </c>
      <c r="B426" s="24" t="s">
        <v>641</v>
      </c>
      <c r="C426" s="86" t="s">
        <v>638</v>
      </c>
      <c r="D426" s="629">
        <f>IF($D$15="",0,$D$15)</f>
        <v>0</v>
      </c>
    </row>
    <row r="427" spans="1:40" ht="22.5">
      <c r="A427" s="115" t="s">
        <v>639</v>
      </c>
      <c r="B427" s="342" t="s">
        <v>645</v>
      </c>
      <c r="C427" s="92" t="s">
        <v>643</v>
      </c>
      <c r="D427" s="630">
        <f>IF(D420="","",ROUND(D425*D426,2))</f>
        <v>0</v>
      </c>
    </row>
    <row r="428" spans="1:40">
      <c r="A428" s="145">
        <v>7</v>
      </c>
      <c r="B428" s="11" t="s">
        <v>646</v>
      </c>
      <c r="C428" s="146" t="s">
        <v>288</v>
      </c>
      <c r="D428" s="147">
        <f>IF(D420="","",SUM(D427,D424))</f>
        <v>0</v>
      </c>
      <c r="AH428" s="5"/>
      <c r="AI428" s="5"/>
      <c r="AJ428" s="5"/>
      <c r="AN428" s="5"/>
    </row>
    <row r="429" spans="1:40" s="18" customFormat="1">
      <c r="A429" s="157">
        <v>8</v>
      </c>
      <c r="B429" s="297" t="s">
        <v>644</v>
      </c>
      <c r="C429" s="298" t="s">
        <v>4</v>
      </c>
      <c r="D429" s="421">
        <f>IF(D420="","",IF(SUM(D421,D425)=0,0,ROUND(D428/SUM(D421,D425),4)))</f>
        <v>0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</row>
    <row r="430" spans="1:40" s="372" customFormat="1" ht="24" customHeight="1">
      <c r="A430" s="371" t="s">
        <v>289</v>
      </c>
      <c r="B430" s="372" t="s">
        <v>290</v>
      </c>
      <c r="H430" s="400"/>
    </row>
    <row r="431" spans="1:40" s="396" customFormat="1" ht="19.5" customHeight="1">
      <c r="A431" s="395"/>
      <c r="B431" s="396" t="s">
        <v>292</v>
      </c>
    </row>
    <row r="432" spans="1:40" s="8" customFormat="1">
      <c r="A432" s="672" t="s">
        <v>10</v>
      </c>
      <c r="B432" s="674" t="s">
        <v>2</v>
      </c>
      <c r="C432" s="676" t="s">
        <v>0</v>
      </c>
      <c r="D432" s="385" t="str">
        <f t="shared" ref="D432" si="543">IF(G$83="","",G$83)</f>
        <v/>
      </c>
      <c r="E432" s="385" t="str">
        <f t="shared" ref="E432" si="544">IF(H$83="","",H$83)</f>
        <v/>
      </c>
      <c r="F432" s="385" t="str">
        <f t="shared" ref="F432" si="545">IF(I$83="","",I$83)</f>
        <v/>
      </c>
      <c r="G432" s="385" t="str">
        <f t="shared" ref="G432" si="546">IF(J$83="","",J$83)</f>
        <v/>
      </c>
      <c r="H432" s="385" t="str">
        <f t="shared" ref="H432" si="547">IF(K$83="","",K$83)</f>
        <v/>
      </c>
      <c r="I432" s="385" t="str">
        <f t="shared" ref="I432" si="548">IF(L$83="","",L$83)</f>
        <v/>
      </c>
      <c r="J432" s="385" t="str">
        <f t="shared" ref="J432" si="549">IF(M$83="","",M$83)</f>
        <v/>
      </c>
      <c r="K432" s="385" t="str">
        <f t="shared" ref="K432" si="550">IF(N$83="","",N$83)</f>
        <v/>
      </c>
      <c r="L432" s="385" t="str">
        <f t="shared" ref="L432" si="551">IF(O$83="","",O$83)</f>
        <v/>
      </c>
      <c r="M432" s="385" t="str">
        <f t="shared" ref="M432" si="552">IF(P$83="","",P$83)</f>
        <v/>
      </c>
      <c r="N432" s="385" t="str">
        <f t="shared" ref="N432" si="553">IF(Q$83="","",Q$83)</f>
        <v/>
      </c>
      <c r="O432" s="385" t="str">
        <f t="shared" ref="O432" si="554">IF(R$83="","",R$83)</f>
        <v/>
      </c>
      <c r="P432" s="385" t="str">
        <f t="shared" ref="P432" si="555">IF(S$83="","",S$83)</f>
        <v/>
      </c>
      <c r="Q432" s="385" t="str">
        <f t="shared" ref="Q432" si="556">IF(T$83="","",T$83)</f>
        <v/>
      </c>
      <c r="R432" s="385" t="str">
        <f t="shared" ref="R432" si="557">IF(U$83="","",U$83)</f>
        <v/>
      </c>
      <c r="S432" s="385" t="str">
        <f t="shared" ref="S432" si="558">IF(V$83="","",V$83)</f>
        <v/>
      </c>
      <c r="T432" s="385" t="str">
        <f t="shared" ref="T432" si="559">IF(W$83="","",W$83)</f>
        <v/>
      </c>
      <c r="U432" s="385" t="str">
        <f t="shared" ref="U432" si="560">IF(X$83="","",X$83)</f>
        <v/>
      </c>
      <c r="V432" s="385" t="str">
        <f t="shared" ref="V432" si="561">IF(Y$83="","",Y$83)</f>
        <v/>
      </c>
      <c r="W432" s="385" t="str">
        <f t="shared" ref="W432" si="562">IF(Z$83="","",Z$83)</f>
        <v/>
      </c>
      <c r="X432" s="385" t="str">
        <f t="shared" ref="X432" si="563">IF(AA$83="","",AA$83)</f>
        <v/>
      </c>
      <c r="Y432" s="385" t="str">
        <f t="shared" ref="Y432" si="564">IF(AB$83="","",AB$83)</f>
        <v/>
      </c>
      <c r="Z432" s="385" t="str">
        <f t="shared" ref="Z432" si="565">IF(AC$83="","",AC$83)</f>
        <v/>
      </c>
      <c r="AA432" s="385" t="str">
        <f t="shared" ref="AA432" si="566">IF(AD$83="","",AD$83)</f>
        <v/>
      </c>
      <c r="AB432" s="385" t="str">
        <f t="shared" ref="AB432" si="567">IF(AE$83="","",AE$83)</f>
        <v/>
      </c>
      <c r="AC432" s="385" t="str">
        <f t="shared" ref="AC432" si="568">IF(AF$83="","",AF$83)</f>
        <v/>
      </c>
      <c r="AD432" s="385" t="str">
        <f t="shared" ref="AD432" si="569">IF(AG$83="","",AG$83)</f>
        <v/>
      </c>
      <c r="AE432" s="385" t="str">
        <f t="shared" ref="AE432" si="570">IF(AH$83="","",AH$83)</f>
        <v/>
      </c>
      <c r="AF432" s="385" t="str">
        <f t="shared" ref="AF432" si="571">IF(AI$83="","",AI$83)</f>
        <v/>
      </c>
      <c r="AG432" s="385" t="str">
        <f t="shared" ref="AG432" si="572">IF(AJ$83="","",AJ$83)</f>
        <v/>
      </c>
    </row>
    <row r="433" spans="1:40" s="8" customFormat="1">
      <c r="A433" s="673"/>
      <c r="B433" s="675"/>
      <c r="C433" s="677"/>
      <c r="D433" s="33" t="str">
        <f t="shared" ref="D433" si="573">IF(G$84="","",G$84)</f>
        <v/>
      </c>
      <c r="E433" s="33" t="str">
        <f t="shared" ref="E433" si="574">IF(H$84="","",H$84)</f>
        <v/>
      </c>
      <c r="F433" s="33" t="str">
        <f t="shared" ref="F433" si="575">IF(I$84="","",I$84)</f>
        <v/>
      </c>
      <c r="G433" s="33" t="str">
        <f t="shared" ref="G433" si="576">IF(J$84="","",J$84)</f>
        <v/>
      </c>
      <c r="H433" s="33" t="str">
        <f t="shared" ref="H433" si="577">IF(K$84="","",K$84)</f>
        <v/>
      </c>
      <c r="I433" s="33" t="str">
        <f t="shared" ref="I433" si="578">IF(L$84="","",L$84)</f>
        <v/>
      </c>
      <c r="J433" s="33" t="str">
        <f t="shared" ref="J433" si="579">IF(M$84="","",M$84)</f>
        <v/>
      </c>
      <c r="K433" s="33" t="str">
        <f t="shared" ref="K433" si="580">IF(N$84="","",N$84)</f>
        <v/>
      </c>
      <c r="L433" s="33" t="str">
        <f t="shared" ref="L433" si="581">IF(O$84="","",O$84)</f>
        <v/>
      </c>
      <c r="M433" s="33" t="str">
        <f t="shared" ref="M433" si="582">IF(P$84="","",P$84)</f>
        <v/>
      </c>
      <c r="N433" s="33" t="str">
        <f t="shared" ref="N433" si="583">IF(Q$84="","",Q$84)</f>
        <v/>
      </c>
      <c r="O433" s="33" t="str">
        <f t="shared" ref="O433" si="584">IF(R$84="","",R$84)</f>
        <v/>
      </c>
      <c r="P433" s="33" t="str">
        <f t="shared" ref="P433" si="585">IF(S$84="","",S$84)</f>
        <v/>
      </c>
      <c r="Q433" s="33" t="str">
        <f t="shared" ref="Q433" si="586">IF(T$84="","",T$84)</f>
        <v/>
      </c>
      <c r="R433" s="33" t="str">
        <f t="shared" ref="R433" si="587">IF(U$84="","",U$84)</f>
        <v/>
      </c>
      <c r="S433" s="33" t="str">
        <f t="shared" ref="S433" si="588">IF(V$84="","",V$84)</f>
        <v/>
      </c>
      <c r="T433" s="33" t="str">
        <f t="shared" ref="T433" si="589">IF(W$84="","",W$84)</f>
        <v/>
      </c>
      <c r="U433" s="33" t="str">
        <f t="shared" ref="U433" si="590">IF(X$84="","",X$84)</f>
        <v/>
      </c>
      <c r="V433" s="33" t="str">
        <f t="shared" ref="V433" si="591">IF(Y$84="","",Y$84)</f>
        <v/>
      </c>
      <c r="W433" s="33" t="str">
        <f t="shared" ref="W433" si="592">IF(Z$84="","",Z$84)</f>
        <v/>
      </c>
      <c r="X433" s="33" t="str">
        <f t="shared" ref="X433" si="593">IF(AA$84="","",AA$84)</f>
        <v/>
      </c>
      <c r="Y433" s="33" t="str">
        <f t="shared" ref="Y433" si="594">IF(AB$84="","",AB$84)</f>
        <v/>
      </c>
      <c r="Z433" s="33" t="str">
        <f t="shared" ref="Z433" si="595">IF(AC$84="","",AC$84)</f>
        <v/>
      </c>
      <c r="AA433" s="33" t="str">
        <f t="shared" ref="AA433" si="596">IF(AD$84="","",AD$84)</f>
        <v/>
      </c>
      <c r="AB433" s="33" t="str">
        <f t="shared" ref="AB433" si="597">IF(AE$84="","",AE$84)</f>
        <v/>
      </c>
      <c r="AC433" s="33" t="str">
        <f t="shared" ref="AC433" si="598">IF(AF$84="","",AF$84)</f>
        <v/>
      </c>
      <c r="AD433" s="33" t="str">
        <f t="shared" ref="AD433" si="599">IF(AG$84="","",AG$84)</f>
        <v/>
      </c>
      <c r="AE433" s="33" t="str">
        <f t="shared" ref="AE433" si="600">IF(AH$84="","",AH$84)</f>
        <v/>
      </c>
      <c r="AF433" s="33" t="str">
        <f t="shared" ref="AF433" si="601">IF(AI$84="","",AI$84)</f>
        <v/>
      </c>
      <c r="AG433" s="33" t="str">
        <f t="shared" ref="AG433" si="602">IF(AJ$84="","",AJ$84)</f>
        <v/>
      </c>
    </row>
    <row r="434" spans="1:40" s="70" customFormat="1">
      <c r="A434" s="108">
        <v>1</v>
      </c>
      <c r="B434" s="10" t="s">
        <v>293</v>
      </c>
      <c r="C434" s="82" t="s">
        <v>1</v>
      </c>
      <c r="D434" s="285" t="str">
        <f t="shared" ref="D434:AG434" si="603">IF(G$83="","",IF(D$432="Faza oper.",D$371,0))</f>
        <v/>
      </c>
      <c r="E434" s="285" t="str">
        <f t="shared" si="603"/>
        <v/>
      </c>
      <c r="F434" s="285" t="str">
        <f t="shared" si="603"/>
        <v/>
      </c>
      <c r="G434" s="285" t="str">
        <f t="shared" si="603"/>
        <v/>
      </c>
      <c r="H434" s="285" t="str">
        <f t="shared" si="603"/>
        <v/>
      </c>
      <c r="I434" s="285" t="str">
        <f t="shared" si="603"/>
        <v/>
      </c>
      <c r="J434" s="285" t="str">
        <f t="shared" si="603"/>
        <v/>
      </c>
      <c r="K434" s="285" t="str">
        <f t="shared" si="603"/>
        <v/>
      </c>
      <c r="L434" s="285" t="str">
        <f t="shared" si="603"/>
        <v/>
      </c>
      <c r="M434" s="285" t="str">
        <f t="shared" si="603"/>
        <v/>
      </c>
      <c r="N434" s="285" t="str">
        <f t="shared" si="603"/>
        <v/>
      </c>
      <c r="O434" s="285" t="str">
        <f t="shared" si="603"/>
        <v/>
      </c>
      <c r="P434" s="285" t="str">
        <f t="shared" si="603"/>
        <v/>
      </c>
      <c r="Q434" s="285" t="str">
        <f t="shared" si="603"/>
        <v/>
      </c>
      <c r="R434" s="285" t="str">
        <f t="shared" si="603"/>
        <v/>
      </c>
      <c r="S434" s="285" t="str">
        <f t="shared" si="603"/>
        <v/>
      </c>
      <c r="T434" s="285" t="str">
        <f t="shared" si="603"/>
        <v/>
      </c>
      <c r="U434" s="285" t="str">
        <f t="shared" si="603"/>
        <v/>
      </c>
      <c r="V434" s="285" t="str">
        <f t="shared" si="603"/>
        <v/>
      </c>
      <c r="W434" s="285" t="str">
        <f t="shared" si="603"/>
        <v/>
      </c>
      <c r="X434" s="285" t="str">
        <f t="shared" si="603"/>
        <v/>
      </c>
      <c r="Y434" s="285" t="str">
        <f t="shared" si="603"/>
        <v/>
      </c>
      <c r="Z434" s="285" t="str">
        <f t="shared" si="603"/>
        <v/>
      </c>
      <c r="AA434" s="285" t="str">
        <f t="shared" si="603"/>
        <v/>
      </c>
      <c r="AB434" s="285" t="str">
        <f t="shared" si="603"/>
        <v/>
      </c>
      <c r="AC434" s="285" t="str">
        <f t="shared" si="603"/>
        <v/>
      </c>
      <c r="AD434" s="285" t="str">
        <f t="shared" si="603"/>
        <v/>
      </c>
      <c r="AE434" s="285" t="str">
        <f t="shared" si="603"/>
        <v/>
      </c>
      <c r="AF434" s="285" t="str">
        <f t="shared" si="603"/>
        <v/>
      </c>
      <c r="AG434" s="285" t="str">
        <f t="shared" si="603"/>
        <v/>
      </c>
    </row>
    <row r="435" spans="1:40">
      <c r="A435" s="109">
        <v>2</v>
      </c>
      <c r="B435" s="24" t="s">
        <v>298</v>
      </c>
      <c r="C435" s="86" t="s">
        <v>1</v>
      </c>
      <c r="D435" s="289" t="str">
        <f t="shared" ref="D435:AG435" si="604">IF(G$83="","",IF(AND(D433&lt;&gt;"",E$433="")=TRUE,IF(D$434-D$436-D$438&gt;0,(D$434-D$436-D$438)/$D$41,0),0))</f>
        <v/>
      </c>
      <c r="E435" s="289" t="str">
        <f t="shared" si="604"/>
        <v/>
      </c>
      <c r="F435" s="289" t="str">
        <f t="shared" si="604"/>
        <v/>
      </c>
      <c r="G435" s="289" t="str">
        <f t="shared" si="604"/>
        <v/>
      </c>
      <c r="H435" s="289" t="str">
        <f t="shared" si="604"/>
        <v/>
      </c>
      <c r="I435" s="289" t="str">
        <f t="shared" si="604"/>
        <v/>
      </c>
      <c r="J435" s="289" t="str">
        <f t="shared" si="604"/>
        <v/>
      </c>
      <c r="K435" s="289" t="str">
        <f t="shared" si="604"/>
        <v/>
      </c>
      <c r="L435" s="289" t="str">
        <f t="shared" si="604"/>
        <v/>
      </c>
      <c r="M435" s="289" t="str">
        <f t="shared" si="604"/>
        <v/>
      </c>
      <c r="N435" s="289" t="str">
        <f t="shared" si="604"/>
        <v/>
      </c>
      <c r="O435" s="289" t="str">
        <f t="shared" si="604"/>
        <v/>
      </c>
      <c r="P435" s="289" t="str">
        <f t="shared" si="604"/>
        <v/>
      </c>
      <c r="Q435" s="289" t="str">
        <f t="shared" si="604"/>
        <v/>
      </c>
      <c r="R435" s="289" t="str">
        <f t="shared" si="604"/>
        <v/>
      </c>
      <c r="S435" s="289" t="str">
        <f t="shared" si="604"/>
        <v/>
      </c>
      <c r="T435" s="289" t="str">
        <f t="shared" si="604"/>
        <v/>
      </c>
      <c r="U435" s="289" t="str">
        <f t="shared" si="604"/>
        <v/>
      </c>
      <c r="V435" s="289" t="str">
        <f t="shared" si="604"/>
        <v/>
      </c>
      <c r="W435" s="289" t="str">
        <f t="shared" si="604"/>
        <v/>
      </c>
      <c r="X435" s="289" t="str">
        <f t="shared" si="604"/>
        <v/>
      </c>
      <c r="Y435" s="289" t="str">
        <f t="shared" si="604"/>
        <v/>
      </c>
      <c r="Z435" s="289" t="str">
        <f t="shared" si="604"/>
        <v/>
      </c>
      <c r="AA435" s="289" t="str">
        <f t="shared" si="604"/>
        <v/>
      </c>
      <c r="AB435" s="289" t="str">
        <f t="shared" si="604"/>
        <v/>
      </c>
      <c r="AC435" s="289" t="str">
        <f t="shared" si="604"/>
        <v/>
      </c>
      <c r="AD435" s="289" t="str">
        <f t="shared" si="604"/>
        <v/>
      </c>
      <c r="AE435" s="289" t="str">
        <f t="shared" si="604"/>
        <v/>
      </c>
      <c r="AF435" s="289" t="str">
        <f t="shared" si="604"/>
        <v/>
      </c>
      <c r="AG435" s="289" t="str">
        <f t="shared" si="604"/>
        <v/>
      </c>
    </row>
    <row r="436" spans="1:40">
      <c r="A436" s="109">
        <v>3</v>
      </c>
      <c r="B436" s="24" t="s">
        <v>297</v>
      </c>
      <c r="C436" s="86" t="s">
        <v>1</v>
      </c>
      <c r="D436" s="289" t="str">
        <f t="shared" ref="D436:AG436" si="605">IF(G$83="","",IF(D$432="Faza oper.",SUM(D$244),0))</f>
        <v/>
      </c>
      <c r="E436" s="289" t="str">
        <f t="shared" si="605"/>
        <v/>
      </c>
      <c r="F436" s="289" t="str">
        <f t="shared" si="605"/>
        <v/>
      </c>
      <c r="G436" s="289" t="str">
        <f t="shared" si="605"/>
        <v/>
      </c>
      <c r="H436" s="289" t="str">
        <f t="shared" si="605"/>
        <v/>
      </c>
      <c r="I436" s="289" t="str">
        <f t="shared" si="605"/>
        <v/>
      </c>
      <c r="J436" s="289" t="str">
        <f t="shared" si="605"/>
        <v/>
      </c>
      <c r="K436" s="289" t="str">
        <f t="shared" si="605"/>
        <v/>
      </c>
      <c r="L436" s="289" t="str">
        <f t="shared" si="605"/>
        <v/>
      </c>
      <c r="M436" s="289" t="str">
        <f t="shared" si="605"/>
        <v/>
      </c>
      <c r="N436" s="289" t="str">
        <f t="shared" si="605"/>
        <v/>
      </c>
      <c r="O436" s="289" t="str">
        <f t="shared" si="605"/>
        <v/>
      </c>
      <c r="P436" s="289" t="str">
        <f t="shared" si="605"/>
        <v/>
      </c>
      <c r="Q436" s="289" t="str">
        <f t="shared" si="605"/>
        <v/>
      </c>
      <c r="R436" s="289" t="str">
        <f t="shared" si="605"/>
        <v/>
      </c>
      <c r="S436" s="289" t="str">
        <f t="shared" si="605"/>
        <v/>
      </c>
      <c r="T436" s="289" t="str">
        <f t="shared" si="605"/>
        <v/>
      </c>
      <c r="U436" s="289" t="str">
        <f t="shared" si="605"/>
        <v/>
      </c>
      <c r="V436" s="289" t="str">
        <f t="shared" si="605"/>
        <v/>
      </c>
      <c r="W436" s="289" t="str">
        <f t="shared" si="605"/>
        <v/>
      </c>
      <c r="X436" s="289" t="str">
        <f t="shared" si="605"/>
        <v/>
      </c>
      <c r="Y436" s="289" t="str">
        <f t="shared" si="605"/>
        <v/>
      </c>
      <c r="Z436" s="289" t="str">
        <f t="shared" si="605"/>
        <v/>
      </c>
      <c r="AA436" s="289" t="str">
        <f t="shared" si="605"/>
        <v/>
      </c>
      <c r="AB436" s="289" t="str">
        <f t="shared" si="605"/>
        <v/>
      </c>
      <c r="AC436" s="289" t="str">
        <f t="shared" si="605"/>
        <v/>
      </c>
      <c r="AD436" s="289" t="str">
        <f t="shared" si="605"/>
        <v/>
      </c>
      <c r="AE436" s="289" t="str">
        <f t="shared" si="605"/>
        <v/>
      </c>
      <c r="AF436" s="289" t="str">
        <f t="shared" si="605"/>
        <v/>
      </c>
      <c r="AG436" s="289" t="str">
        <f t="shared" si="605"/>
        <v/>
      </c>
    </row>
    <row r="437" spans="1:40">
      <c r="A437" s="109">
        <v>4</v>
      </c>
      <c r="B437" s="24" t="s">
        <v>294</v>
      </c>
      <c r="C437" s="86" t="s">
        <v>1</v>
      </c>
      <c r="D437" s="289" t="str">
        <f>IF(G$83="","",IF(D$432="Faza inwest.",D$394,0))</f>
        <v/>
      </c>
      <c r="E437" s="289" t="str">
        <f t="shared" ref="E437:AG437" si="606">IF(H$83="","",IF(E$432="Faza inwest.",E$394-D$394,0))</f>
        <v/>
      </c>
      <c r="F437" s="289" t="str">
        <f t="shared" si="606"/>
        <v/>
      </c>
      <c r="G437" s="289" t="str">
        <f t="shared" si="606"/>
        <v/>
      </c>
      <c r="H437" s="289" t="str">
        <f t="shared" si="606"/>
        <v/>
      </c>
      <c r="I437" s="289" t="str">
        <f t="shared" si="606"/>
        <v/>
      </c>
      <c r="J437" s="289" t="str">
        <f t="shared" si="606"/>
        <v/>
      </c>
      <c r="K437" s="289" t="str">
        <f t="shared" si="606"/>
        <v/>
      </c>
      <c r="L437" s="289" t="str">
        <f t="shared" si="606"/>
        <v/>
      </c>
      <c r="M437" s="289" t="str">
        <f t="shared" si="606"/>
        <v/>
      </c>
      <c r="N437" s="289" t="str">
        <f t="shared" si="606"/>
        <v/>
      </c>
      <c r="O437" s="289" t="str">
        <f t="shared" si="606"/>
        <v/>
      </c>
      <c r="P437" s="289" t="str">
        <f t="shared" si="606"/>
        <v/>
      </c>
      <c r="Q437" s="289" t="str">
        <f t="shared" si="606"/>
        <v/>
      </c>
      <c r="R437" s="289" t="str">
        <f t="shared" si="606"/>
        <v/>
      </c>
      <c r="S437" s="289" t="str">
        <f t="shared" si="606"/>
        <v/>
      </c>
      <c r="T437" s="289" t="str">
        <f t="shared" si="606"/>
        <v/>
      </c>
      <c r="U437" s="289" t="str">
        <f t="shared" si="606"/>
        <v/>
      </c>
      <c r="V437" s="289" t="str">
        <f t="shared" si="606"/>
        <v/>
      </c>
      <c r="W437" s="289" t="str">
        <f t="shared" si="606"/>
        <v/>
      </c>
      <c r="X437" s="289" t="str">
        <f t="shared" si="606"/>
        <v/>
      </c>
      <c r="Y437" s="289" t="str">
        <f t="shared" si="606"/>
        <v/>
      </c>
      <c r="Z437" s="289" t="str">
        <f t="shared" si="606"/>
        <v/>
      </c>
      <c r="AA437" s="289" t="str">
        <f t="shared" si="606"/>
        <v/>
      </c>
      <c r="AB437" s="289" t="str">
        <f t="shared" si="606"/>
        <v/>
      </c>
      <c r="AC437" s="289" t="str">
        <f t="shared" si="606"/>
        <v/>
      </c>
      <c r="AD437" s="289" t="str">
        <f t="shared" si="606"/>
        <v/>
      </c>
      <c r="AE437" s="289" t="str">
        <f t="shared" si="606"/>
        <v/>
      </c>
      <c r="AF437" s="289" t="str">
        <f t="shared" si="606"/>
        <v/>
      </c>
      <c r="AG437" s="289" t="str">
        <f t="shared" si="606"/>
        <v/>
      </c>
    </row>
    <row r="438" spans="1:40">
      <c r="A438" s="109">
        <v>5</v>
      </c>
      <c r="B438" s="24" t="s">
        <v>299</v>
      </c>
      <c r="C438" s="86" t="s">
        <v>1</v>
      </c>
      <c r="D438" s="289" t="str">
        <f t="shared" ref="D438:AG438" si="607">IF(G$83="","",IF(D$432="Faza oper.",D$189,0))</f>
        <v/>
      </c>
      <c r="E438" s="289" t="str">
        <f t="shared" si="607"/>
        <v/>
      </c>
      <c r="F438" s="289" t="str">
        <f t="shared" si="607"/>
        <v/>
      </c>
      <c r="G438" s="289" t="str">
        <f t="shared" si="607"/>
        <v/>
      </c>
      <c r="H438" s="289" t="str">
        <f t="shared" si="607"/>
        <v/>
      </c>
      <c r="I438" s="289" t="str">
        <f t="shared" si="607"/>
        <v/>
      </c>
      <c r="J438" s="289" t="str">
        <f t="shared" si="607"/>
        <v/>
      </c>
      <c r="K438" s="289" t="str">
        <f t="shared" si="607"/>
        <v/>
      </c>
      <c r="L438" s="289" t="str">
        <f t="shared" si="607"/>
        <v/>
      </c>
      <c r="M438" s="289" t="str">
        <f t="shared" si="607"/>
        <v/>
      </c>
      <c r="N438" s="289" t="str">
        <f t="shared" si="607"/>
        <v/>
      </c>
      <c r="O438" s="289" t="str">
        <f t="shared" si="607"/>
        <v/>
      </c>
      <c r="P438" s="289" t="str">
        <f t="shared" si="607"/>
        <v/>
      </c>
      <c r="Q438" s="289" t="str">
        <f t="shared" si="607"/>
        <v/>
      </c>
      <c r="R438" s="289" t="str">
        <f t="shared" si="607"/>
        <v/>
      </c>
      <c r="S438" s="289" t="str">
        <f t="shared" si="607"/>
        <v/>
      </c>
      <c r="T438" s="289" t="str">
        <f t="shared" si="607"/>
        <v/>
      </c>
      <c r="U438" s="289" t="str">
        <f t="shared" si="607"/>
        <v/>
      </c>
      <c r="V438" s="289" t="str">
        <f t="shared" si="607"/>
        <v/>
      </c>
      <c r="W438" s="289" t="str">
        <f t="shared" si="607"/>
        <v/>
      </c>
      <c r="X438" s="289" t="str">
        <f t="shared" si="607"/>
        <v/>
      </c>
      <c r="Y438" s="289" t="str">
        <f t="shared" si="607"/>
        <v/>
      </c>
      <c r="Z438" s="289" t="str">
        <f t="shared" si="607"/>
        <v/>
      </c>
      <c r="AA438" s="289" t="str">
        <f t="shared" si="607"/>
        <v/>
      </c>
      <c r="AB438" s="289" t="str">
        <f t="shared" si="607"/>
        <v/>
      </c>
      <c r="AC438" s="289" t="str">
        <f t="shared" si="607"/>
        <v/>
      </c>
      <c r="AD438" s="289" t="str">
        <f t="shared" si="607"/>
        <v/>
      </c>
      <c r="AE438" s="289" t="str">
        <f t="shared" si="607"/>
        <v/>
      </c>
      <c r="AF438" s="289" t="str">
        <f t="shared" si="607"/>
        <v/>
      </c>
      <c r="AG438" s="289" t="str">
        <f t="shared" si="607"/>
        <v/>
      </c>
    </row>
    <row r="439" spans="1:40">
      <c r="A439" s="109">
        <v>6</v>
      </c>
      <c r="B439" s="24" t="s">
        <v>295</v>
      </c>
      <c r="C439" s="86" t="s">
        <v>1</v>
      </c>
      <c r="D439" s="289" t="str">
        <f>IF(G$83="","",IF(D$185="",0,D$185))</f>
        <v/>
      </c>
      <c r="E439" s="289" t="str">
        <f t="shared" ref="E439:AG439" si="608">IF(H$83="","",IF(E$185="",0,E$185))</f>
        <v/>
      </c>
      <c r="F439" s="289" t="str">
        <f t="shared" si="608"/>
        <v/>
      </c>
      <c r="G439" s="289" t="str">
        <f t="shared" si="608"/>
        <v/>
      </c>
      <c r="H439" s="289" t="str">
        <f t="shared" si="608"/>
        <v/>
      </c>
      <c r="I439" s="289" t="str">
        <f t="shared" si="608"/>
        <v/>
      </c>
      <c r="J439" s="289" t="str">
        <f t="shared" si="608"/>
        <v/>
      </c>
      <c r="K439" s="289" t="str">
        <f t="shared" si="608"/>
        <v/>
      </c>
      <c r="L439" s="289" t="str">
        <f t="shared" si="608"/>
        <v/>
      </c>
      <c r="M439" s="289" t="str">
        <f t="shared" si="608"/>
        <v/>
      </c>
      <c r="N439" s="289" t="str">
        <f t="shared" si="608"/>
        <v/>
      </c>
      <c r="O439" s="289" t="str">
        <f t="shared" si="608"/>
        <v/>
      </c>
      <c r="P439" s="289" t="str">
        <f t="shared" si="608"/>
        <v/>
      </c>
      <c r="Q439" s="289" t="str">
        <f t="shared" si="608"/>
        <v/>
      </c>
      <c r="R439" s="289" t="str">
        <f t="shared" si="608"/>
        <v/>
      </c>
      <c r="S439" s="289" t="str">
        <f t="shared" si="608"/>
        <v/>
      </c>
      <c r="T439" s="289" t="str">
        <f t="shared" si="608"/>
        <v/>
      </c>
      <c r="U439" s="289" t="str">
        <f t="shared" si="608"/>
        <v/>
      </c>
      <c r="V439" s="289" t="str">
        <f t="shared" si="608"/>
        <v/>
      </c>
      <c r="W439" s="289" t="str">
        <f t="shared" si="608"/>
        <v/>
      </c>
      <c r="X439" s="289" t="str">
        <f t="shared" si="608"/>
        <v/>
      </c>
      <c r="Y439" s="289" t="str">
        <f t="shared" si="608"/>
        <v/>
      </c>
      <c r="Z439" s="289" t="str">
        <f t="shared" si="608"/>
        <v/>
      </c>
      <c r="AA439" s="289" t="str">
        <f t="shared" si="608"/>
        <v/>
      </c>
      <c r="AB439" s="289" t="str">
        <f t="shared" si="608"/>
        <v/>
      </c>
      <c r="AC439" s="289" t="str">
        <f t="shared" si="608"/>
        <v/>
      </c>
      <c r="AD439" s="289" t="str">
        <f t="shared" si="608"/>
        <v/>
      </c>
      <c r="AE439" s="289" t="str">
        <f t="shared" si="608"/>
        <v/>
      </c>
      <c r="AF439" s="289" t="str">
        <f t="shared" si="608"/>
        <v/>
      </c>
      <c r="AG439" s="289" t="str">
        <f t="shared" si="608"/>
        <v/>
      </c>
    </row>
    <row r="440" spans="1:40">
      <c r="A440" s="109">
        <v>7</v>
      </c>
      <c r="B440" s="24" t="s">
        <v>296</v>
      </c>
      <c r="C440" s="86" t="s">
        <v>1</v>
      </c>
      <c r="D440" s="289" t="str">
        <f>IF(G$83="","",D$199)</f>
        <v/>
      </c>
      <c r="E440" s="289" t="str">
        <f t="shared" ref="E440:AG440" si="609">IF(H$83="","",E$199)</f>
        <v/>
      </c>
      <c r="F440" s="289" t="str">
        <f t="shared" si="609"/>
        <v/>
      </c>
      <c r="G440" s="289" t="str">
        <f t="shared" si="609"/>
        <v/>
      </c>
      <c r="H440" s="289" t="str">
        <f t="shared" si="609"/>
        <v/>
      </c>
      <c r="I440" s="289" t="str">
        <f t="shared" si="609"/>
        <v/>
      </c>
      <c r="J440" s="289" t="str">
        <f t="shared" si="609"/>
        <v/>
      </c>
      <c r="K440" s="289" t="str">
        <f t="shared" si="609"/>
        <v/>
      </c>
      <c r="L440" s="289" t="str">
        <f t="shared" si="609"/>
        <v/>
      </c>
      <c r="M440" s="289" t="str">
        <f t="shared" si="609"/>
        <v/>
      </c>
      <c r="N440" s="289" t="str">
        <f t="shared" si="609"/>
        <v/>
      </c>
      <c r="O440" s="289" t="str">
        <f t="shared" si="609"/>
        <v/>
      </c>
      <c r="P440" s="289" t="str">
        <f t="shared" si="609"/>
        <v/>
      </c>
      <c r="Q440" s="289" t="str">
        <f t="shared" si="609"/>
        <v/>
      </c>
      <c r="R440" s="289" t="str">
        <f t="shared" si="609"/>
        <v/>
      </c>
      <c r="S440" s="289" t="str">
        <f t="shared" si="609"/>
        <v/>
      </c>
      <c r="T440" s="289" t="str">
        <f t="shared" si="609"/>
        <v/>
      </c>
      <c r="U440" s="289" t="str">
        <f t="shared" si="609"/>
        <v/>
      </c>
      <c r="V440" s="289" t="str">
        <f t="shared" si="609"/>
        <v/>
      </c>
      <c r="W440" s="289" t="str">
        <f t="shared" si="609"/>
        <v/>
      </c>
      <c r="X440" s="289" t="str">
        <f t="shared" si="609"/>
        <v/>
      </c>
      <c r="Y440" s="289" t="str">
        <f t="shared" si="609"/>
        <v/>
      </c>
      <c r="Z440" s="289" t="str">
        <f t="shared" si="609"/>
        <v/>
      </c>
      <c r="AA440" s="289" t="str">
        <f t="shared" si="609"/>
        <v/>
      </c>
      <c r="AB440" s="289" t="str">
        <f t="shared" si="609"/>
        <v/>
      </c>
      <c r="AC440" s="289" t="str">
        <f t="shared" si="609"/>
        <v/>
      </c>
      <c r="AD440" s="289" t="str">
        <f t="shared" si="609"/>
        <v/>
      </c>
      <c r="AE440" s="289" t="str">
        <f t="shared" si="609"/>
        <v/>
      </c>
      <c r="AF440" s="289" t="str">
        <f t="shared" si="609"/>
        <v/>
      </c>
      <c r="AG440" s="289" t="str">
        <f t="shared" si="609"/>
        <v/>
      </c>
    </row>
    <row r="441" spans="1:40">
      <c r="A441" s="109">
        <v>8</v>
      </c>
      <c r="B441" s="24" t="s">
        <v>300</v>
      </c>
      <c r="C441" s="86" t="s">
        <v>1</v>
      </c>
      <c r="D441" s="289" t="str">
        <f>IF(G$83="","",D$198)</f>
        <v/>
      </c>
      <c r="E441" s="289" t="str">
        <f t="shared" ref="E441:AG441" si="610">IF(H$83="","",E$198)</f>
        <v/>
      </c>
      <c r="F441" s="289" t="str">
        <f t="shared" si="610"/>
        <v/>
      </c>
      <c r="G441" s="289" t="str">
        <f t="shared" si="610"/>
        <v/>
      </c>
      <c r="H441" s="289" t="str">
        <f t="shared" si="610"/>
        <v/>
      </c>
      <c r="I441" s="289" t="str">
        <f t="shared" si="610"/>
        <v/>
      </c>
      <c r="J441" s="289" t="str">
        <f t="shared" si="610"/>
        <v/>
      </c>
      <c r="K441" s="289" t="str">
        <f t="shared" si="610"/>
        <v/>
      </c>
      <c r="L441" s="289" t="str">
        <f t="shared" si="610"/>
        <v/>
      </c>
      <c r="M441" s="289" t="str">
        <f t="shared" si="610"/>
        <v/>
      </c>
      <c r="N441" s="289" t="str">
        <f t="shared" si="610"/>
        <v/>
      </c>
      <c r="O441" s="289" t="str">
        <f t="shared" si="610"/>
        <v/>
      </c>
      <c r="P441" s="289" t="str">
        <f t="shared" si="610"/>
        <v/>
      </c>
      <c r="Q441" s="289" t="str">
        <f t="shared" si="610"/>
        <v/>
      </c>
      <c r="R441" s="289" t="str">
        <f t="shared" si="610"/>
        <v/>
      </c>
      <c r="S441" s="289" t="str">
        <f t="shared" si="610"/>
        <v/>
      </c>
      <c r="T441" s="289" t="str">
        <f t="shared" si="610"/>
        <v/>
      </c>
      <c r="U441" s="289" t="str">
        <f t="shared" si="610"/>
        <v/>
      </c>
      <c r="V441" s="289" t="str">
        <f t="shared" si="610"/>
        <v/>
      </c>
      <c r="W441" s="289" t="str">
        <f t="shared" si="610"/>
        <v/>
      </c>
      <c r="X441" s="289" t="str">
        <f t="shared" si="610"/>
        <v/>
      </c>
      <c r="Y441" s="289" t="str">
        <f t="shared" si="610"/>
        <v/>
      </c>
      <c r="Z441" s="289" t="str">
        <f t="shared" si="610"/>
        <v/>
      </c>
      <c r="AA441" s="289" t="str">
        <f t="shared" si="610"/>
        <v/>
      </c>
      <c r="AB441" s="289" t="str">
        <f t="shared" si="610"/>
        <v/>
      </c>
      <c r="AC441" s="289" t="str">
        <f t="shared" si="610"/>
        <v/>
      </c>
      <c r="AD441" s="289" t="str">
        <f t="shared" si="610"/>
        <v/>
      </c>
      <c r="AE441" s="289" t="str">
        <f t="shared" si="610"/>
        <v/>
      </c>
      <c r="AF441" s="289" t="str">
        <f t="shared" si="610"/>
        <v/>
      </c>
      <c r="AG441" s="289" t="str">
        <f t="shared" si="610"/>
        <v/>
      </c>
    </row>
    <row r="442" spans="1:40">
      <c r="A442" s="122">
        <v>9</v>
      </c>
      <c r="B442" s="27" t="s">
        <v>301</v>
      </c>
      <c r="C442" s="123" t="s">
        <v>1</v>
      </c>
      <c r="D442" s="286" t="str">
        <f t="shared" ref="D442:AG442" si="611">IF(G$83="","",IF(D$185="",0,(1-$D$429)*D$185))</f>
        <v/>
      </c>
      <c r="E442" s="286" t="str">
        <f t="shared" si="611"/>
        <v/>
      </c>
      <c r="F442" s="286" t="str">
        <f t="shared" si="611"/>
        <v/>
      </c>
      <c r="G442" s="286" t="str">
        <f t="shared" si="611"/>
        <v/>
      </c>
      <c r="H442" s="286" t="str">
        <f t="shared" si="611"/>
        <v/>
      </c>
      <c r="I442" s="286" t="str">
        <f t="shared" si="611"/>
        <v/>
      </c>
      <c r="J442" s="286" t="str">
        <f t="shared" si="611"/>
        <v/>
      </c>
      <c r="K442" s="286" t="str">
        <f t="shared" si="611"/>
        <v/>
      </c>
      <c r="L442" s="286" t="str">
        <f t="shared" si="611"/>
        <v/>
      </c>
      <c r="M442" s="286" t="str">
        <f t="shared" si="611"/>
        <v/>
      </c>
      <c r="N442" s="286" t="str">
        <f t="shared" si="611"/>
        <v/>
      </c>
      <c r="O442" s="286" t="str">
        <f t="shared" si="611"/>
        <v/>
      </c>
      <c r="P442" s="286" t="str">
        <f t="shared" si="611"/>
        <v/>
      </c>
      <c r="Q442" s="286" t="str">
        <f t="shared" si="611"/>
        <v/>
      </c>
      <c r="R442" s="286" t="str">
        <f t="shared" si="611"/>
        <v/>
      </c>
      <c r="S442" s="286" t="str">
        <f t="shared" si="611"/>
        <v/>
      </c>
      <c r="T442" s="286" t="str">
        <f t="shared" si="611"/>
        <v/>
      </c>
      <c r="U442" s="286" t="str">
        <f t="shared" si="611"/>
        <v/>
      </c>
      <c r="V442" s="286" t="str">
        <f t="shared" si="611"/>
        <v/>
      </c>
      <c r="W442" s="286" t="str">
        <f t="shared" si="611"/>
        <v/>
      </c>
      <c r="X442" s="286" t="str">
        <f t="shared" si="611"/>
        <v/>
      </c>
      <c r="Y442" s="286" t="str">
        <f t="shared" si="611"/>
        <v/>
      </c>
      <c r="Z442" s="286" t="str">
        <f t="shared" si="611"/>
        <v/>
      </c>
      <c r="AA442" s="286" t="str">
        <f t="shared" si="611"/>
        <v/>
      </c>
      <c r="AB442" s="286" t="str">
        <f t="shared" si="611"/>
        <v/>
      </c>
      <c r="AC442" s="286" t="str">
        <f t="shared" si="611"/>
        <v/>
      </c>
      <c r="AD442" s="286" t="str">
        <f t="shared" si="611"/>
        <v/>
      </c>
      <c r="AE442" s="286" t="str">
        <f t="shared" si="611"/>
        <v/>
      </c>
      <c r="AF442" s="286" t="str">
        <f t="shared" si="611"/>
        <v/>
      </c>
      <c r="AG442" s="286" t="str">
        <f t="shared" si="611"/>
        <v/>
      </c>
    </row>
    <row r="443" spans="1:40" s="306" customFormat="1" ht="22.5">
      <c r="A443" s="300">
        <v>10</v>
      </c>
      <c r="B443" s="301" t="s">
        <v>302</v>
      </c>
      <c r="C443" s="302" t="s">
        <v>1</v>
      </c>
      <c r="D443" s="303" t="str">
        <f>IF(G$83="","",SUM(D$434:D$435)-SUM(D$436:D$439))</f>
        <v/>
      </c>
      <c r="E443" s="303" t="str">
        <f t="shared" ref="E443:AG443" si="612">IF(H$83="","",SUM(E434:E435)-SUM(E436:E439))</f>
        <v/>
      </c>
      <c r="F443" s="303" t="str">
        <f t="shared" si="612"/>
        <v/>
      </c>
      <c r="G443" s="303" t="str">
        <f t="shared" si="612"/>
        <v/>
      </c>
      <c r="H443" s="303" t="str">
        <f t="shared" si="612"/>
        <v/>
      </c>
      <c r="I443" s="303" t="str">
        <f t="shared" si="612"/>
        <v/>
      </c>
      <c r="J443" s="303" t="str">
        <f t="shared" si="612"/>
        <v/>
      </c>
      <c r="K443" s="303" t="str">
        <f t="shared" si="612"/>
        <v/>
      </c>
      <c r="L443" s="303" t="str">
        <f t="shared" si="612"/>
        <v/>
      </c>
      <c r="M443" s="303" t="str">
        <f t="shared" si="612"/>
        <v/>
      </c>
      <c r="N443" s="303" t="str">
        <f t="shared" si="612"/>
        <v/>
      </c>
      <c r="O443" s="303" t="str">
        <f t="shared" si="612"/>
        <v/>
      </c>
      <c r="P443" s="303" t="str">
        <f t="shared" si="612"/>
        <v/>
      </c>
      <c r="Q443" s="303" t="str">
        <f t="shared" si="612"/>
        <v/>
      </c>
      <c r="R443" s="303" t="str">
        <f t="shared" si="612"/>
        <v/>
      </c>
      <c r="S443" s="303" t="str">
        <f t="shared" si="612"/>
        <v/>
      </c>
      <c r="T443" s="303" t="str">
        <f t="shared" si="612"/>
        <v/>
      </c>
      <c r="U443" s="303" t="str">
        <f t="shared" si="612"/>
        <v/>
      </c>
      <c r="V443" s="303" t="str">
        <f t="shared" si="612"/>
        <v/>
      </c>
      <c r="W443" s="303" t="str">
        <f t="shared" si="612"/>
        <v/>
      </c>
      <c r="X443" s="303" t="str">
        <f t="shared" si="612"/>
        <v/>
      </c>
      <c r="Y443" s="303" t="str">
        <f t="shared" si="612"/>
        <v/>
      </c>
      <c r="Z443" s="303" t="str">
        <f t="shared" si="612"/>
        <v/>
      </c>
      <c r="AA443" s="303" t="str">
        <f t="shared" si="612"/>
        <v/>
      </c>
      <c r="AB443" s="303" t="str">
        <f t="shared" si="612"/>
        <v/>
      </c>
      <c r="AC443" s="303" t="str">
        <f t="shared" si="612"/>
        <v/>
      </c>
      <c r="AD443" s="303" t="str">
        <f t="shared" si="612"/>
        <v/>
      </c>
      <c r="AE443" s="303" t="str">
        <f t="shared" si="612"/>
        <v/>
      </c>
      <c r="AF443" s="303" t="str">
        <f t="shared" si="612"/>
        <v/>
      </c>
      <c r="AG443" s="303" t="str">
        <f t="shared" si="612"/>
        <v/>
      </c>
      <c r="AH443" s="304"/>
      <c r="AI443" s="304"/>
      <c r="AJ443" s="305"/>
      <c r="AN443" s="307"/>
    </row>
    <row r="444" spans="1:40" s="306" customFormat="1" ht="22.5">
      <c r="A444" s="155">
        <v>11</v>
      </c>
      <c r="B444" s="308" t="s">
        <v>305</v>
      </c>
      <c r="C444" s="309" t="s">
        <v>1</v>
      </c>
      <c r="D444" s="310" t="str">
        <f t="shared" ref="D444:AG444" si="613">IF(G$83="","",SUM(D$434:D$435)-SUM(D$436:D$438)-SUM(D$440:D$442))</f>
        <v/>
      </c>
      <c r="E444" s="310" t="str">
        <f t="shared" si="613"/>
        <v/>
      </c>
      <c r="F444" s="310" t="str">
        <f t="shared" si="613"/>
        <v/>
      </c>
      <c r="G444" s="310" t="str">
        <f t="shared" si="613"/>
        <v/>
      </c>
      <c r="H444" s="310" t="str">
        <f t="shared" si="613"/>
        <v/>
      </c>
      <c r="I444" s="310" t="str">
        <f t="shared" si="613"/>
        <v/>
      </c>
      <c r="J444" s="310" t="str">
        <f t="shared" si="613"/>
        <v/>
      </c>
      <c r="K444" s="310" t="str">
        <f t="shared" si="613"/>
        <v/>
      </c>
      <c r="L444" s="310" t="str">
        <f t="shared" si="613"/>
        <v/>
      </c>
      <c r="M444" s="310" t="str">
        <f t="shared" si="613"/>
        <v/>
      </c>
      <c r="N444" s="310" t="str">
        <f t="shared" si="613"/>
        <v/>
      </c>
      <c r="O444" s="310" t="str">
        <f t="shared" si="613"/>
        <v/>
      </c>
      <c r="P444" s="310" t="str">
        <f t="shared" si="613"/>
        <v/>
      </c>
      <c r="Q444" s="310" t="str">
        <f t="shared" si="613"/>
        <v/>
      </c>
      <c r="R444" s="310" t="str">
        <f t="shared" si="613"/>
        <v/>
      </c>
      <c r="S444" s="310" t="str">
        <f t="shared" si="613"/>
        <v/>
      </c>
      <c r="T444" s="310" t="str">
        <f t="shared" si="613"/>
        <v/>
      </c>
      <c r="U444" s="310" t="str">
        <f t="shared" si="613"/>
        <v/>
      </c>
      <c r="V444" s="310" t="str">
        <f t="shared" si="613"/>
        <v/>
      </c>
      <c r="W444" s="310" t="str">
        <f t="shared" si="613"/>
        <v/>
      </c>
      <c r="X444" s="310" t="str">
        <f t="shared" si="613"/>
        <v/>
      </c>
      <c r="Y444" s="310" t="str">
        <f t="shared" si="613"/>
        <v/>
      </c>
      <c r="Z444" s="310" t="str">
        <f t="shared" si="613"/>
        <v/>
      </c>
      <c r="AA444" s="310" t="str">
        <f t="shared" si="613"/>
        <v/>
      </c>
      <c r="AB444" s="310" t="str">
        <f t="shared" si="613"/>
        <v/>
      </c>
      <c r="AC444" s="310" t="str">
        <f t="shared" si="613"/>
        <v/>
      </c>
      <c r="AD444" s="310" t="str">
        <f t="shared" si="613"/>
        <v/>
      </c>
      <c r="AE444" s="310" t="str">
        <f t="shared" si="613"/>
        <v/>
      </c>
      <c r="AF444" s="310" t="str">
        <f t="shared" si="613"/>
        <v/>
      </c>
      <c r="AG444" s="310" t="str">
        <f t="shared" si="613"/>
        <v/>
      </c>
      <c r="AH444" s="304"/>
      <c r="AI444" s="304"/>
      <c r="AJ444" s="305"/>
      <c r="AN444" s="307"/>
    </row>
    <row r="445" spans="1:40" s="54" customFormat="1">
      <c r="A445" s="157">
        <v>10</v>
      </c>
      <c r="B445" s="297" t="s">
        <v>303</v>
      </c>
      <c r="C445" s="298" t="s">
        <v>1</v>
      </c>
      <c r="D445" s="299" t="str">
        <f t="shared" ref="D445:M446" si="614">IF(G$83="","",D443*D$76)</f>
        <v/>
      </c>
      <c r="E445" s="299" t="str">
        <f t="shared" si="614"/>
        <v/>
      </c>
      <c r="F445" s="299" t="str">
        <f t="shared" si="614"/>
        <v/>
      </c>
      <c r="G445" s="299" t="str">
        <f t="shared" si="614"/>
        <v/>
      </c>
      <c r="H445" s="299" t="str">
        <f t="shared" si="614"/>
        <v/>
      </c>
      <c r="I445" s="299" t="str">
        <f t="shared" si="614"/>
        <v/>
      </c>
      <c r="J445" s="299" t="str">
        <f t="shared" si="614"/>
        <v/>
      </c>
      <c r="K445" s="299" t="str">
        <f t="shared" si="614"/>
        <v/>
      </c>
      <c r="L445" s="299" t="str">
        <f t="shared" si="614"/>
        <v/>
      </c>
      <c r="M445" s="299" t="str">
        <f t="shared" si="614"/>
        <v/>
      </c>
      <c r="N445" s="299" t="str">
        <f t="shared" ref="N445:W446" si="615">IF(Q$83="","",N443*N$76)</f>
        <v/>
      </c>
      <c r="O445" s="299" t="str">
        <f t="shared" si="615"/>
        <v/>
      </c>
      <c r="P445" s="299" t="str">
        <f t="shared" si="615"/>
        <v/>
      </c>
      <c r="Q445" s="299" t="str">
        <f t="shared" si="615"/>
        <v/>
      </c>
      <c r="R445" s="299" t="str">
        <f t="shared" si="615"/>
        <v/>
      </c>
      <c r="S445" s="299" t="str">
        <f t="shared" si="615"/>
        <v/>
      </c>
      <c r="T445" s="299" t="str">
        <f t="shared" si="615"/>
        <v/>
      </c>
      <c r="U445" s="299" t="str">
        <f t="shared" si="615"/>
        <v/>
      </c>
      <c r="V445" s="299" t="str">
        <f t="shared" si="615"/>
        <v/>
      </c>
      <c r="W445" s="299" t="str">
        <f t="shared" si="615"/>
        <v/>
      </c>
      <c r="X445" s="299" t="str">
        <f t="shared" ref="X445:AG446" si="616">IF(AA$83="","",X443*X$76)</f>
        <v/>
      </c>
      <c r="Y445" s="299" t="str">
        <f t="shared" si="616"/>
        <v/>
      </c>
      <c r="Z445" s="299" t="str">
        <f t="shared" si="616"/>
        <v/>
      </c>
      <c r="AA445" s="299" t="str">
        <f t="shared" si="616"/>
        <v/>
      </c>
      <c r="AB445" s="299" t="str">
        <f t="shared" si="616"/>
        <v/>
      </c>
      <c r="AC445" s="299" t="str">
        <f t="shared" si="616"/>
        <v/>
      </c>
      <c r="AD445" s="299" t="str">
        <f t="shared" si="616"/>
        <v/>
      </c>
      <c r="AE445" s="299" t="str">
        <f t="shared" si="616"/>
        <v/>
      </c>
      <c r="AF445" s="299" t="str">
        <f t="shared" si="616"/>
        <v/>
      </c>
      <c r="AG445" s="299" t="str">
        <f t="shared" si="616"/>
        <v/>
      </c>
      <c r="AH445" s="294"/>
      <c r="AI445" s="294"/>
      <c r="AJ445" s="295"/>
      <c r="AN445" s="296"/>
    </row>
    <row r="446" spans="1:40" s="54" customFormat="1">
      <c r="A446" s="370">
        <v>11</v>
      </c>
      <c r="B446" s="422" t="s">
        <v>304</v>
      </c>
      <c r="C446" s="423" t="s">
        <v>1</v>
      </c>
      <c r="D446" s="424" t="str">
        <f t="shared" si="614"/>
        <v/>
      </c>
      <c r="E446" s="424" t="str">
        <f t="shared" si="614"/>
        <v/>
      </c>
      <c r="F446" s="424" t="str">
        <f t="shared" si="614"/>
        <v/>
      </c>
      <c r="G446" s="424" t="str">
        <f t="shared" si="614"/>
        <v/>
      </c>
      <c r="H446" s="424" t="str">
        <f t="shared" si="614"/>
        <v/>
      </c>
      <c r="I446" s="424" t="str">
        <f t="shared" si="614"/>
        <v/>
      </c>
      <c r="J446" s="424" t="str">
        <f t="shared" si="614"/>
        <v/>
      </c>
      <c r="K446" s="424" t="str">
        <f t="shared" si="614"/>
        <v/>
      </c>
      <c r="L446" s="424" t="str">
        <f t="shared" si="614"/>
        <v/>
      </c>
      <c r="M446" s="424" t="str">
        <f t="shared" si="614"/>
        <v/>
      </c>
      <c r="N446" s="424" t="str">
        <f t="shared" si="615"/>
        <v/>
      </c>
      <c r="O446" s="424" t="str">
        <f t="shared" si="615"/>
        <v/>
      </c>
      <c r="P446" s="424" t="str">
        <f t="shared" si="615"/>
        <v/>
      </c>
      <c r="Q446" s="424" t="str">
        <f t="shared" si="615"/>
        <v/>
      </c>
      <c r="R446" s="424" t="str">
        <f t="shared" si="615"/>
        <v/>
      </c>
      <c r="S446" s="424" t="str">
        <f t="shared" si="615"/>
        <v/>
      </c>
      <c r="T446" s="424" t="str">
        <f t="shared" si="615"/>
        <v/>
      </c>
      <c r="U446" s="424" t="str">
        <f t="shared" si="615"/>
        <v/>
      </c>
      <c r="V446" s="424" t="str">
        <f t="shared" si="615"/>
        <v/>
      </c>
      <c r="W446" s="424" t="str">
        <f t="shared" si="615"/>
        <v/>
      </c>
      <c r="X446" s="424" t="str">
        <f t="shared" si="616"/>
        <v/>
      </c>
      <c r="Y446" s="424" t="str">
        <f t="shared" si="616"/>
        <v/>
      </c>
      <c r="Z446" s="424" t="str">
        <f t="shared" si="616"/>
        <v/>
      </c>
      <c r="AA446" s="424" t="str">
        <f t="shared" si="616"/>
        <v/>
      </c>
      <c r="AB446" s="424" t="str">
        <f t="shared" si="616"/>
        <v/>
      </c>
      <c r="AC446" s="424" t="str">
        <f t="shared" si="616"/>
        <v/>
      </c>
      <c r="AD446" s="424" t="str">
        <f t="shared" si="616"/>
        <v/>
      </c>
      <c r="AE446" s="424" t="str">
        <f t="shared" si="616"/>
        <v/>
      </c>
      <c r="AF446" s="424" t="str">
        <f t="shared" si="616"/>
        <v/>
      </c>
      <c r="AG446" s="424" t="str">
        <f t="shared" si="616"/>
        <v/>
      </c>
      <c r="AH446" s="294"/>
      <c r="AI446" s="294"/>
      <c r="AJ446" s="295"/>
      <c r="AN446" s="296"/>
    </row>
    <row r="447" spans="1:40" s="396" customFormat="1" ht="19.5" customHeight="1">
      <c r="A447" s="395"/>
      <c r="B447" s="396" t="s">
        <v>291</v>
      </c>
    </row>
    <row r="448" spans="1:40">
      <c r="A448" s="418" t="s">
        <v>10</v>
      </c>
      <c r="B448" s="419" t="s">
        <v>276</v>
      </c>
      <c r="C448" s="346" t="s">
        <v>0</v>
      </c>
      <c r="D448" s="420" t="s">
        <v>260</v>
      </c>
    </row>
    <row r="449" spans="1:40">
      <c r="A449" s="108">
        <v>1</v>
      </c>
      <c r="B449" s="10" t="s">
        <v>310</v>
      </c>
      <c r="C449" s="82" t="s">
        <v>3</v>
      </c>
      <c r="D449" s="141">
        <f>SUM(D$445:AG$445)</f>
        <v>0</v>
      </c>
    </row>
    <row r="450" spans="1:40">
      <c r="A450" s="122">
        <v>2</v>
      </c>
      <c r="B450" s="27" t="s">
        <v>311</v>
      </c>
      <c r="C450" s="123" t="s">
        <v>4</v>
      </c>
      <c r="D450" s="311" t="str">
        <f>IF(SUM($D$443:$AG$443)=0,"Brak wyniku",IRR(D$443:AG$443,4%))</f>
        <v>Brak wyniku</v>
      </c>
      <c r="F450" s="6">
        <f>IF(T(D450)="#liczba!","Brak wyniku",1)</f>
        <v>1</v>
      </c>
    </row>
    <row r="451" spans="1:40">
      <c r="A451" s="109">
        <v>3</v>
      </c>
      <c r="B451" s="24" t="s">
        <v>312</v>
      </c>
      <c r="C451" s="86" t="s">
        <v>3</v>
      </c>
      <c r="D451" s="142">
        <f>SUM(D$446:AG$446)</f>
        <v>0</v>
      </c>
    </row>
    <row r="452" spans="1:40">
      <c r="A452" s="122">
        <v>4</v>
      </c>
      <c r="B452" s="27" t="s">
        <v>313</v>
      </c>
      <c r="C452" s="123" t="s">
        <v>4</v>
      </c>
      <c r="D452" s="311" t="str">
        <f>IF(SUM(D$444:AG$444)=0,"Brak wyniku",IRR(D$444:AG$444,4%))</f>
        <v>Brak wyniku</v>
      </c>
    </row>
    <row r="453" spans="1:40" ht="24" customHeight="1">
      <c r="A453" s="157">
        <v>5</v>
      </c>
      <c r="B453" s="297" t="s">
        <v>314</v>
      </c>
      <c r="C453" s="298" t="s">
        <v>79</v>
      </c>
      <c r="D453" s="425" t="str">
        <f>IF(AND($D$13="Tak",$D$14=1)=TRUE, "Projekt objęty pomocą publiczną",IF($D$449&lt;=0,"Tak","Nie"))</f>
        <v>Tak</v>
      </c>
    </row>
    <row r="454" spans="1:40" s="372" customFormat="1" ht="24" customHeight="1">
      <c r="A454" s="371" t="s">
        <v>307</v>
      </c>
      <c r="B454" s="372" t="s">
        <v>308</v>
      </c>
      <c r="H454" s="400"/>
    </row>
    <row r="455" spans="1:40" s="396" customFormat="1" ht="19.5" customHeight="1">
      <c r="A455" s="395"/>
      <c r="B455" s="396" t="s">
        <v>309</v>
      </c>
    </row>
    <row r="456" spans="1:40" s="8" customFormat="1">
      <c r="A456" s="672" t="s">
        <v>10</v>
      </c>
      <c r="B456" s="674" t="s">
        <v>2</v>
      </c>
      <c r="C456" s="676" t="s">
        <v>0</v>
      </c>
      <c r="D456" s="385" t="str">
        <f t="shared" ref="D456" si="617">IF(G$83="","",G$83)</f>
        <v/>
      </c>
      <c r="E456" s="385" t="str">
        <f t="shared" ref="E456" si="618">IF(H$83="","",H$83)</f>
        <v/>
      </c>
      <c r="F456" s="385" t="str">
        <f t="shared" ref="F456" si="619">IF(I$83="","",I$83)</f>
        <v/>
      </c>
      <c r="G456" s="385" t="str">
        <f t="shared" ref="G456" si="620">IF(J$83="","",J$83)</f>
        <v/>
      </c>
      <c r="H456" s="385" t="str">
        <f t="shared" ref="H456" si="621">IF(K$83="","",K$83)</f>
        <v/>
      </c>
      <c r="I456" s="385" t="str">
        <f t="shared" ref="I456" si="622">IF(L$83="","",L$83)</f>
        <v/>
      </c>
      <c r="J456" s="385" t="str">
        <f t="shared" ref="J456" si="623">IF(M$83="","",M$83)</f>
        <v/>
      </c>
      <c r="K456" s="385" t="str">
        <f t="shared" ref="K456" si="624">IF(N$83="","",N$83)</f>
        <v/>
      </c>
      <c r="L456" s="385" t="str">
        <f t="shared" ref="L456" si="625">IF(O$83="","",O$83)</f>
        <v/>
      </c>
      <c r="M456" s="385" t="str">
        <f t="shared" ref="M456" si="626">IF(P$83="","",P$83)</f>
        <v/>
      </c>
      <c r="N456" s="385" t="str">
        <f t="shared" ref="N456" si="627">IF(Q$83="","",Q$83)</f>
        <v/>
      </c>
      <c r="O456" s="385" t="str">
        <f t="shared" ref="O456" si="628">IF(R$83="","",R$83)</f>
        <v/>
      </c>
      <c r="P456" s="385" t="str">
        <f t="shared" ref="P456" si="629">IF(S$83="","",S$83)</f>
        <v/>
      </c>
      <c r="Q456" s="385" t="str">
        <f t="shared" ref="Q456" si="630">IF(T$83="","",T$83)</f>
        <v/>
      </c>
      <c r="R456" s="385" t="str">
        <f t="shared" ref="R456" si="631">IF(U$83="","",U$83)</f>
        <v/>
      </c>
      <c r="S456" s="385" t="str">
        <f t="shared" ref="S456" si="632">IF(V$83="","",V$83)</f>
        <v/>
      </c>
      <c r="T456" s="385" t="str">
        <f t="shared" ref="T456" si="633">IF(W$83="","",W$83)</f>
        <v/>
      </c>
      <c r="U456" s="385" t="str">
        <f t="shared" ref="U456" si="634">IF(X$83="","",X$83)</f>
        <v/>
      </c>
      <c r="V456" s="385" t="str">
        <f t="shared" ref="V456" si="635">IF(Y$83="","",Y$83)</f>
        <v/>
      </c>
      <c r="W456" s="385" t="str">
        <f t="shared" ref="W456" si="636">IF(Z$83="","",Z$83)</f>
        <v/>
      </c>
      <c r="X456" s="385" t="str">
        <f t="shared" ref="X456" si="637">IF(AA$83="","",AA$83)</f>
        <v/>
      </c>
      <c r="Y456" s="385" t="str">
        <f t="shared" ref="Y456" si="638">IF(AB$83="","",AB$83)</f>
        <v/>
      </c>
      <c r="Z456" s="385" t="str">
        <f t="shared" ref="Z456" si="639">IF(AC$83="","",AC$83)</f>
        <v/>
      </c>
      <c r="AA456" s="385" t="str">
        <f t="shared" ref="AA456" si="640">IF(AD$83="","",AD$83)</f>
        <v/>
      </c>
      <c r="AB456" s="385" t="str">
        <f t="shared" ref="AB456" si="641">IF(AE$83="","",AE$83)</f>
        <v/>
      </c>
      <c r="AC456" s="385" t="str">
        <f t="shared" ref="AC456" si="642">IF(AF$83="","",AF$83)</f>
        <v/>
      </c>
      <c r="AD456" s="385" t="str">
        <f t="shared" ref="AD456" si="643">IF(AG$83="","",AG$83)</f>
        <v/>
      </c>
      <c r="AE456" s="385" t="str">
        <f t="shared" ref="AE456" si="644">IF(AH$83="","",AH$83)</f>
        <v/>
      </c>
      <c r="AF456" s="385" t="str">
        <f t="shared" ref="AF456" si="645">IF(AI$83="","",AI$83)</f>
        <v/>
      </c>
      <c r="AG456" s="385" t="str">
        <f t="shared" ref="AG456" si="646">IF(AJ$83="","",AJ$83)</f>
        <v/>
      </c>
    </row>
    <row r="457" spans="1:40" s="8" customFormat="1">
      <c r="A457" s="673"/>
      <c r="B457" s="675"/>
      <c r="C457" s="677"/>
      <c r="D457" s="33" t="str">
        <f t="shared" ref="D457" si="647">IF(G$84="","",G$84)</f>
        <v/>
      </c>
      <c r="E457" s="33" t="str">
        <f t="shared" ref="E457" si="648">IF(H$84="","",H$84)</f>
        <v/>
      </c>
      <c r="F457" s="33" t="str">
        <f t="shared" ref="F457" si="649">IF(I$84="","",I$84)</f>
        <v/>
      </c>
      <c r="G457" s="33" t="str">
        <f t="shared" ref="G457" si="650">IF(J$84="","",J$84)</f>
        <v/>
      </c>
      <c r="H457" s="33" t="str">
        <f t="shared" ref="H457" si="651">IF(K$84="","",K$84)</f>
        <v/>
      </c>
      <c r="I457" s="33" t="str">
        <f t="shared" ref="I457" si="652">IF(L$84="","",L$84)</f>
        <v/>
      </c>
      <c r="J457" s="33" t="str">
        <f t="shared" ref="J457" si="653">IF(M$84="","",M$84)</f>
        <v/>
      </c>
      <c r="K457" s="33" t="str">
        <f t="shared" ref="K457" si="654">IF(N$84="","",N$84)</f>
        <v/>
      </c>
      <c r="L457" s="33" t="str">
        <f t="shared" ref="L457" si="655">IF(O$84="","",O$84)</f>
        <v/>
      </c>
      <c r="M457" s="33" t="str">
        <f t="shared" ref="M457" si="656">IF(P$84="","",P$84)</f>
        <v/>
      </c>
      <c r="N457" s="33" t="str">
        <f t="shared" ref="N457" si="657">IF(Q$84="","",Q$84)</f>
        <v/>
      </c>
      <c r="O457" s="33" t="str">
        <f t="shared" ref="O457" si="658">IF(R$84="","",R$84)</f>
        <v/>
      </c>
      <c r="P457" s="33" t="str">
        <f t="shared" ref="P457" si="659">IF(S$84="","",S$84)</f>
        <v/>
      </c>
      <c r="Q457" s="33" t="str">
        <f t="shared" ref="Q457" si="660">IF(T$84="","",T$84)</f>
        <v/>
      </c>
      <c r="R457" s="33" t="str">
        <f t="shared" ref="R457" si="661">IF(U$84="","",U$84)</f>
        <v/>
      </c>
      <c r="S457" s="33" t="str">
        <f t="shared" ref="S457" si="662">IF(V$84="","",V$84)</f>
        <v/>
      </c>
      <c r="T457" s="33" t="str">
        <f t="shared" ref="T457" si="663">IF(W$84="","",W$84)</f>
        <v/>
      </c>
      <c r="U457" s="33" t="str">
        <f t="shared" ref="U457" si="664">IF(X$84="","",X$84)</f>
        <v/>
      </c>
      <c r="V457" s="33" t="str">
        <f t="shared" ref="V457" si="665">IF(Y$84="","",Y$84)</f>
        <v/>
      </c>
      <c r="W457" s="33" t="str">
        <f t="shared" ref="W457" si="666">IF(Z$84="","",Z$84)</f>
        <v/>
      </c>
      <c r="X457" s="33" t="str">
        <f t="shared" ref="X457" si="667">IF(AA$84="","",AA$84)</f>
        <v/>
      </c>
      <c r="Y457" s="33" t="str">
        <f t="shared" ref="Y457" si="668">IF(AB$84="","",AB$84)</f>
        <v/>
      </c>
      <c r="Z457" s="33" t="str">
        <f t="shared" ref="Z457" si="669">IF(AC$84="","",AC$84)</f>
        <v/>
      </c>
      <c r="AA457" s="33" t="str">
        <f t="shared" ref="AA457" si="670">IF(AD$84="","",AD$84)</f>
        <v/>
      </c>
      <c r="AB457" s="33" t="str">
        <f t="shared" ref="AB457" si="671">IF(AE$84="","",AE$84)</f>
        <v/>
      </c>
      <c r="AC457" s="33" t="str">
        <f t="shared" ref="AC457" si="672">IF(AF$84="","",AF$84)</f>
        <v/>
      </c>
      <c r="AD457" s="33" t="str">
        <f t="shared" ref="AD457" si="673">IF(AG$84="","",AG$84)</f>
        <v/>
      </c>
      <c r="AE457" s="33" t="str">
        <f t="shared" ref="AE457" si="674">IF(AH$84="","",AH$84)</f>
        <v/>
      </c>
      <c r="AF457" s="33" t="str">
        <f t="shared" ref="AF457" si="675">IF(AI$84="","",AI$84)</f>
        <v/>
      </c>
      <c r="AG457" s="33" t="str">
        <f t="shared" ref="AG457" si="676">IF(AJ$84="","",AJ$84)</f>
        <v/>
      </c>
    </row>
    <row r="458" spans="1:40">
      <c r="A458" s="38">
        <v>0</v>
      </c>
      <c r="B458" s="4" t="s">
        <v>23</v>
      </c>
      <c r="C458" s="17" t="s">
        <v>1</v>
      </c>
      <c r="D458" s="136">
        <v>0</v>
      </c>
      <c r="E458" s="136" t="str">
        <f>IF(H$83="","",D476)</f>
        <v/>
      </c>
      <c r="F458" s="136" t="str">
        <f t="shared" ref="F458:AG458" si="677">IF(I$83="","",E476)</f>
        <v/>
      </c>
      <c r="G458" s="136" t="str">
        <f t="shared" si="677"/>
        <v/>
      </c>
      <c r="H458" s="136" t="str">
        <f t="shared" si="677"/>
        <v/>
      </c>
      <c r="I458" s="136" t="str">
        <f t="shared" si="677"/>
        <v/>
      </c>
      <c r="J458" s="136" t="str">
        <f t="shared" si="677"/>
        <v/>
      </c>
      <c r="K458" s="136" t="str">
        <f t="shared" si="677"/>
        <v/>
      </c>
      <c r="L458" s="136" t="str">
        <f t="shared" si="677"/>
        <v/>
      </c>
      <c r="M458" s="136" t="str">
        <f t="shared" si="677"/>
        <v/>
      </c>
      <c r="N458" s="136" t="str">
        <f t="shared" si="677"/>
        <v/>
      </c>
      <c r="O458" s="136" t="str">
        <f t="shared" si="677"/>
        <v/>
      </c>
      <c r="P458" s="136" t="str">
        <f t="shared" si="677"/>
        <v/>
      </c>
      <c r="Q458" s="136" t="str">
        <f t="shared" si="677"/>
        <v/>
      </c>
      <c r="R458" s="136" t="str">
        <f t="shared" si="677"/>
        <v/>
      </c>
      <c r="S458" s="136" t="str">
        <f t="shared" si="677"/>
        <v/>
      </c>
      <c r="T458" s="136" t="str">
        <f t="shared" si="677"/>
        <v/>
      </c>
      <c r="U458" s="136" t="str">
        <f t="shared" si="677"/>
        <v/>
      </c>
      <c r="V458" s="136" t="str">
        <f t="shared" si="677"/>
        <v/>
      </c>
      <c r="W458" s="136" t="str">
        <f t="shared" si="677"/>
        <v/>
      </c>
      <c r="X458" s="136" t="str">
        <f t="shared" si="677"/>
        <v/>
      </c>
      <c r="Y458" s="136" t="str">
        <f t="shared" si="677"/>
        <v/>
      </c>
      <c r="Z458" s="136" t="str">
        <f t="shared" si="677"/>
        <v/>
      </c>
      <c r="AA458" s="136" t="str">
        <f t="shared" si="677"/>
        <v/>
      </c>
      <c r="AB458" s="136" t="str">
        <f t="shared" si="677"/>
        <v/>
      </c>
      <c r="AC458" s="136" t="str">
        <f t="shared" si="677"/>
        <v/>
      </c>
      <c r="AD458" s="136" t="str">
        <f t="shared" si="677"/>
        <v/>
      </c>
      <c r="AE458" s="136" t="str">
        <f t="shared" si="677"/>
        <v/>
      </c>
      <c r="AF458" s="136" t="str">
        <f t="shared" si="677"/>
        <v/>
      </c>
      <c r="AG458" s="136" t="str">
        <f t="shared" si="677"/>
        <v/>
      </c>
      <c r="AH458" s="5"/>
      <c r="AI458" s="5"/>
      <c r="AJ458" s="5"/>
      <c r="AN458" s="5"/>
    </row>
    <row r="459" spans="1:40">
      <c r="A459" s="57">
        <v>1</v>
      </c>
      <c r="B459" s="318" t="s">
        <v>24</v>
      </c>
      <c r="C459" s="56" t="s">
        <v>1</v>
      </c>
      <c r="D459" s="319" t="str">
        <f>IF(G$83="","",SUM(D460:D466))</f>
        <v/>
      </c>
      <c r="E459" s="319" t="str">
        <f t="shared" ref="E459:AG459" si="678">IF(H$83="","",SUM(E460:E466))</f>
        <v/>
      </c>
      <c r="F459" s="319" t="str">
        <f t="shared" si="678"/>
        <v/>
      </c>
      <c r="G459" s="319" t="str">
        <f t="shared" si="678"/>
        <v/>
      </c>
      <c r="H459" s="319" t="str">
        <f t="shared" si="678"/>
        <v/>
      </c>
      <c r="I459" s="319" t="str">
        <f t="shared" si="678"/>
        <v/>
      </c>
      <c r="J459" s="319" t="str">
        <f t="shared" si="678"/>
        <v/>
      </c>
      <c r="K459" s="319" t="str">
        <f t="shared" si="678"/>
        <v/>
      </c>
      <c r="L459" s="319" t="str">
        <f t="shared" si="678"/>
        <v/>
      </c>
      <c r="M459" s="319" t="str">
        <f t="shared" si="678"/>
        <v/>
      </c>
      <c r="N459" s="319" t="str">
        <f t="shared" si="678"/>
        <v/>
      </c>
      <c r="O459" s="319" t="str">
        <f t="shared" si="678"/>
        <v/>
      </c>
      <c r="P459" s="319" t="str">
        <f t="shared" si="678"/>
        <v/>
      </c>
      <c r="Q459" s="319" t="str">
        <f t="shared" si="678"/>
        <v/>
      </c>
      <c r="R459" s="319" t="str">
        <f t="shared" si="678"/>
        <v/>
      </c>
      <c r="S459" s="319" t="str">
        <f t="shared" si="678"/>
        <v/>
      </c>
      <c r="T459" s="319" t="str">
        <f t="shared" si="678"/>
        <v/>
      </c>
      <c r="U459" s="319" t="str">
        <f t="shared" si="678"/>
        <v/>
      </c>
      <c r="V459" s="319" t="str">
        <f t="shared" si="678"/>
        <v/>
      </c>
      <c r="W459" s="319" t="str">
        <f t="shared" si="678"/>
        <v/>
      </c>
      <c r="X459" s="319" t="str">
        <f t="shared" si="678"/>
        <v/>
      </c>
      <c r="Y459" s="319" t="str">
        <f t="shared" si="678"/>
        <v/>
      </c>
      <c r="Z459" s="319" t="str">
        <f t="shared" si="678"/>
        <v/>
      </c>
      <c r="AA459" s="319" t="str">
        <f t="shared" si="678"/>
        <v/>
      </c>
      <c r="AB459" s="319" t="str">
        <f t="shared" si="678"/>
        <v/>
      </c>
      <c r="AC459" s="319" t="str">
        <f t="shared" si="678"/>
        <v/>
      </c>
      <c r="AD459" s="319" t="str">
        <f t="shared" si="678"/>
        <v/>
      </c>
      <c r="AE459" s="319" t="str">
        <f t="shared" si="678"/>
        <v/>
      </c>
      <c r="AF459" s="319" t="str">
        <f t="shared" si="678"/>
        <v/>
      </c>
      <c r="AG459" s="319" t="str">
        <f t="shared" si="678"/>
        <v/>
      </c>
      <c r="AH459" s="5"/>
      <c r="AI459" s="5"/>
      <c r="AJ459" s="5"/>
      <c r="AN459" s="5"/>
    </row>
    <row r="460" spans="1:40">
      <c r="A460" s="40" t="s">
        <v>11</v>
      </c>
      <c r="B460" s="23" t="s">
        <v>318</v>
      </c>
      <c r="C460" s="35" t="s">
        <v>1</v>
      </c>
      <c r="D460" s="138" t="str">
        <f t="shared" ref="D460:AG460" si="679">IF(G$83="","",IF(D$185="",0,IF((1-$D$429)*D$185-SUM(D$461)&lt;0,0,(1-$D$429)*D$185-SUM(D$461))))</f>
        <v/>
      </c>
      <c r="E460" s="138" t="str">
        <f t="shared" si="679"/>
        <v/>
      </c>
      <c r="F460" s="138" t="str">
        <f t="shared" si="679"/>
        <v/>
      </c>
      <c r="G460" s="138" t="str">
        <f t="shared" si="679"/>
        <v/>
      </c>
      <c r="H460" s="138" t="str">
        <f t="shared" si="679"/>
        <v/>
      </c>
      <c r="I460" s="138" t="str">
        <f t="shared" si="679"/>
        <v/>
      </c>
      <c r="J460" s="138" t="str">
        <f t="shared" si="679"/>
        <v/>
      </c>
      <c r="K460" s="138" t="str">
        <f t="shared" si="679"/>
        <v/>
      </c>
      <c r="L460" s="138" t="str">
        <f t="shared" si="679"/>
        <v/>
      </c>
      <c r="M460" s="138" t="str">
        <f t="shared" si="679"/>
        <v/>
      </c>
      <c r="N460" s="138" t="str">
        <f t="shared" si="679"/>
        <v/>
      </c>
      <c r="O460" s="138" t="str">
        <f t="shared" si="679"/>
        <v/>
      </c>
      <c r="P460" s="138" t="str">
        <f t="shared" si="679"/>
        <v/>
      </c>
      <c r="Q460" s="138" t="str">
        <f t="shared" si="679"/>
        <v/>
      </c>
      <c r="R460" s="138" t="str">
        <f t="shared" si="679"/>
        <v/>
      </c>
      <c r="S460" s="138" t="str">
        <f t="shared" si="679"/>
        <v/>
      </c>
      <c r="T460" s="138" t="str">
        <f t="shared" si="679"/>
        <v/>
      </c>
      <c r="U460" s="138" t="str">
        <f t="shared" si="679"/>
        <v/>
      </c>
      <c r="V460" s="138" t="str">
        <f t="shared" si="679"/>
        <v/>
      </c>
      <c r="W460" s="138" t="str">
        <f t="shared" si="679"/>
        <v/>
      </c>
      <c r="X460" s="138" t="str">
        <f t="shared" si="679"/>
        <v/>
      </c>
      <c r="Y460" s="138" t="str">
        <f t="shared" si="679"/>
        <v/>
      </c>
      <c r="Z460" s="138" t="str">
        <f t="shared" si="679"/>
        <v/>
      </c>
      <c r="AA460" s="138" t="str">
        <f t="shared" si="679"/>
        <v/>
      </c>
      <c r="AB460" s="138" t="str">
        <f t="shared" si="679"/>
        <v/>
      </c>
      <c r="AC460" s="138" t="str">
        <f t="shared" si="679"/>
        <v/>
      </c>
      <c r="AD460" s="138" t="str">
        <f t="shared" si="679"/>
        <v/>
      </c>
      <c r="AE460" s="138" t="str">
        <f t="shared" si="679"/>
        <v/>
      </c>
      <c r="AF460" s="138" t="str">
        <f t="shared" si="679"/>
        <v/>
      </c>
      <c r="AG460" s="138" t="str">
        <f t="shared" si="679"/>
        <v/>
      </c>
      <c r="AH460" s="5"/>
      <c r="AI460" s="5"/>
      <c r="AJ460" s="5"/>
      <c r="AN460" s="5"/>
    </row>
    <row r="461" spans="1:40" s="18" customFormat="1">
      <c r="A461" s="40" t="s">
        <v>12</v>
      </c>
      <c r="B461" s="23" t="s">
        <v>25</v>
      </c>
      <c r="C461" s="35" t="s">
        <v>1</v>
      </c>
      <c r="D461" s="138" t="str">
        <f>IF(G$83="","",D$197)</f>
        <v/>
      </c>
      <c r="E461" s="138" t="str">
        <f t="shared" ref="E461:AG461" si="680">IF(H$83="","",E$197)</f>
        <v/>
      </c>
      <c r="F461" s="138" t="str">
        <f t="shared" si="680"/>
        <v/>
      </c>
      <c r="G461" s="138" t="str">
        <f t="shared" si="680"/>
        <v/>
      </c>
      <c r="H461" s="138" t="str">
        <f t="shared" si="680"/>
        <v/>
      </c>
      <c r="I461" s="138" t="str">
        <f t="shared" si="680"/>
        <v/>
      </c>
      <c r="J461" s="138" t="str">
        <f t="shared" si="680"/>
        <v/>
      </c>
      <c r="K461" s="138" t="str">
        <f t="shared" si="680"/>
        <v/>
      </c>
      <c r="L461" s="138" t="str">
        <f t="shared" si="680"/>
        <v/>
      </c>
      <c r="M461" s="138" t="str">
        <f t="shared" si="680"/>
        <v/>
      </c>
      <c r="N461" s="138" t="str">
        <f t="shared" si="680"/>
        <v/>
      </c>
      <c r="O461" s="138" t="str">
        <f t="shared" si="680"/>
        <v/>
      </c>
      <c r="P461" s="138" t="str">
        <f t="shared" si="680"/>
        <v/>
      </c>
      <c r="Q461" s="138" t="str">
        <f t="shared" si="680"/>
        <v/>
      </c>
      <c r="R461" s="138" t="str">
        <f t="shared" si="680"/>
        <v/>
      </c>
      <c r="S461" s="138" t="str">
        <f t="shared" si="680"/>
        <v/>
      </c>
      <c r="T461" s="138" t="str">
        <f t="shared" si="680"/>
        <v/>
      </c>
      <c r="U461" s="138" t="str">
        <f t="shared" si="680"/>
        <v/>
      </c>
      <c r="V461" s="138" t="str">
        <f t="shared" si="680"/>
        <v/>
      </c>
      <c r="W461" s="138" t="str">
        <f t="shared" si="680"/>
        <v/>
      </c>
      <c r="X461" s="138" t="str">
        <f t="shared" si="680"/>
        <v/>
      </c>
      <c r="Y461" s="138" t="str">
        <f t="shared" si="680"/>
        <v/>
      </c>
      <c r="Z461" s="138" t="str">
        <f t="shared" si="680"/>
        <v/>
      </c>
      <c r="AA461" s="138" t="str">
        <f t="shared" si="680"/>
        <v/>
      </c>
      <c r="AB461" s="138" t="str">
        <f t="shared" si="680"/>
        <v/>
      </c>
      <c r="AC461" s="138" t="str">
        <f t="shared" si="680"/>
        <v/>
      </c>
      <c r="AD461" s="138" t="str">
        <f t="shared" si="680"/>
        <v/>
      </c>
      <c r="AE461" s="138" t="str">
        <f t="shared" si="680"/>
        <v/>
      </c>
      <c r="AF461" s="138" t="str">
        <f t="shared" si="680"/>
        <v/>
      </c>
      <c r="AG461" s="138" t="str">
        <f t="shared" si="680"/>
        <v/>
      </c>
    </row>
    <row r="462" spans="1:40" s="18" customFormat="1">
      <c r="A462" s="40" t="s">
        <v>13</v>
      </c>
      <c r="B462" s="23" t="s">
        <v>319</v>
      </c>
      <c r="C462" s="35" t="s">
        <v>1</v>
      </c>
      <c r="D462" s="138" t="str">
        <f t="shared" ref="D462:AG462" si="681">IF(G$83="","",IF(D$185="",0,$D$429*D$185))</f>
        <v/>
      </c>
      <c r="E462" s="138" t="str">
        <f t="shared" si="681"/>
        <v/>
      </c>
      <c r="F462" s="138" t="str">
        <f t="shared" si="681"/>
        <v/>
      </c>
      <c r="G462" s="138" t="str">
        <f t="shared" si="681"/>
        <v/>
      </c>
      <c r="H462" s="138" t="str">
        <f t="shared" si="681"/>
        <v/>
      </c>
      <c r="I462" s="138" t="str">
        <f t="shared" si="681"/>
        <v/>
      </c>
      <c r="J462" s="138" t="str">
        <f t="shared" si="681"/>
        <v/>
      </c>
      <c r="K462" s="138" t="str">
        <f t="shared" si="681"/>
        <v/>
      </c>
      <c r="L462" s="138" t="str">
        <f t="shared" si="681"/>
        <v/>
      </c>
      <c r="M462" s="138" t="str">
        <f t="shared" si="681"/>
        <v/>
      </c>
      <c r="N462" s="138" t="str">
        <f t="shared" si="681"/>
        <v/>
      </c>
      <c r="O462" s="138" t="str">
        <f t="shared" si="681"/>
        <v/>
      </c>
      <c r="P462" s="138" t="str">
        <f t="shared" si="681"/>
        <v/>
      </c>
      <c r="Q462" s="138" t="str">
        <f t="shared" si="681"/>
        <v/>
      </c>
      <c r="R462" s="138" t="str">
        <f t="shared" si="681"/>
        <v/>
      </c>
      <c r="S462" s="138" t="str">
        <f t="shared" si="681"/>
        <v/>
      </c>
      <c r="T462" s="138" t="str">
        <f t="shared" si="681"/>
        <v/>
      </c>
      <c r="U462" s="138" t="str">
        <f t="shared" si="681"/>
        <v/>
      </c>
      <c r="V462" s="138" t="str">
        <f t="shared" si="681"/>
        <v/>
      </c>
      <c r="W462" s="138" t="str">
        <f t="shared" si="681"/>
        <v/>
      </c>
      <c r="X462" s="138" t="str">
        <f t="shared" si="681"/>
        <v/>
      </c>
      <c r="Y462" s="138" t="str">
        <f t="shared" si="681"/>
        <v/>
      </c>
      <c r="Z462" s="138" t="str">
        <f t="shared" si="681"/>
        <v/>
      </c>
      <c r="AA462" s="138" t="str">
        <f t="shared" si="681"/>
        <v/>
      </c>
      <c r="AB462" s="138" t="str">
        <f t="shared" si="681"/>
        <v/>
      </c>
      <c r="AC462" s="138" t="str">
        <f t="shared" si="681"/>
        <v/>
      </c>
      <c r="AD462" s="138" t="str">
        <f t="shared" si="681"/>
        <v/>
      </c>
      <c r="AE462" s="138" t="str">
        <f t="shared" si="681"/>
        <v/>
      </c>
      <c r="AF462" s="138" t="str">
        <f t="shared" si="681"/>
        <v/>
      </c>
      <c r="AG462" s="138" t="str">
        <f t="shared" si="681"/>
        <v/>
      </c>
    </row>
    <row r="463" spans="1:40" s="18" customFormat="1" ht="22.5">
      <c r="A463" s="40" t="s">
        <v>14</v>
      </c>
      <c r="B463" s="23" t="s">
        <v>320</v>
      </c>
      <c r="C463" s="35" t="s">
        <v>1</v>
      </c>
      <c r="D463" s="138" t="str">
        <f>IF(G$83="","",D$372)</f>
        <v/>
      </c>
      <c r="E463" s="138" t="str">
        <f t="shared" ref="E463:AG463" si="682">IF(H$83="","",E$372)</f>
        <v/>
      </c>
      <c r="F463" s="138" t="str">
        <f t="shared" si="682"/>
        <v/>
      </c>
      <c r="G463" s="138" t="str">
        <f t="shared" si="682"/>
        <v/>
      </c>
      <c r="H463" s="138" t="str">
        <f t="shared" si="682"/>
        <v/>
      </c>
      <c r="I463" s="138" t="str">
        <f t="shared" si="682"/>
        <v/>
      </c>
      <c r="J463" s="138" t="str">
        <f t="shared" si="682"/>
        <v/>
      </c>
      <c r="K463" s="138" t="str">
        <f t="shared" si="682"/>
        <v/>
      </c>
      <c r="L463" s="138" t="str">
        <f t="shared" si="682"/>
        <v/>
      </c>
      <c r="M463" s="138" t="str">
        <f t="shared" si="682"/>
        <v/>
      </c>
      <c r="N463" s="138" t="str">
        <f t="shared" si="682"/>
        <v/>
      </c>
      <c r="O463" s="138" t="str">
        <f t="shared" si="682"/>
        <v/>
      </c>
      <c r="P463" s="138" t="str">
        <f t="shared" si="682"/>
        <v/>
      </c>
      <c r="Q463" s="138" t="str">
        <f t="shared" si="682"/>
        <v/>
      </c>
      <c r="R463" s="138" t="str">
        <f t="shared" si="682"/>
        <v/>
      </c>
      <c r="S463" s="138" t="str">
        <f t="shared" si="682"/>
        <v/>
      </c>
      <c r="T463" s="138" t="str">
        <f t="shared" si="682"/>
        <v/>
      </c>
      <c r="U463" s="138" t="str">
        <f t="shared" si="682"/>
        <v/>
      </c>
      <c r="V463" s="138" t="str">
        <f t="shared" si="682"/>
        <v/>
      </c>
      <c r="W463" s="138" t="str">
        <f t="shared" si="682"/>
        <v/>
      </c>
      <c r="X463" s="138" t="str">
        <f t="shared" si="682"/>
        <v/>
      </c>
      <c r="Y463" s="138" t="str">
        <f t="shared" si="682"/>
        <v/>
      </c>
      <c r="Z463" s="138" t="str">
        <f t="shared" si="682"/>
        <v/>
      </c>
      <c r="AA463" s="138" t="str">
        <f t="shared" si="682"/>
        <v/>
      </c>
      <c r="AB463" s="138" t="str">
        <f t="shared" si="682"/>
        <v/>
      </c>
      <c r="AC463" s="138" t="str">
        <f t="shared" si="682"/>
        <v/>
      </c>
      <c r="AD463" s="138" t="str">
        <f t="shared" si="682"/>
        <v/>
      </c>
      <c r="AE463" s="138" t="str">
        <f t="shared" si="682"/>
        <v/>
      </c>
      <c r="AF463" s="138" t="str">
        <f t="shared" si="682"/>
        <v/>
      </c>
      <c r="AG463" s="138" t="str">
        <f t="shared" si="682"/>
        <v/>
      </c>
    </row>
    <row r="464" spans="1:40" s="18" customFormat="1">
      <c r="A464" s="40" t="s">
        <v>15</v>
      </c>
      <c r="B464" s="23" t="s">
        <v>321</v>
      </c>
      <c r="C464" s="35" t="s">
        <v>1</v>
      </c>
      <c r="D464" s="138"/>
      <c r="E464" s="138"/>
      <c r="F464" s="138"/>
      <c r="G464" s="138"/>
      <c r="H464" s="138"/>
      <c r="I464" s="138"/>
      <c r="J464" s="138"/>
      <c r="K464" s="138"/>
      <c r="L464" s="138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8"/>
      <c r="AC464" s="138"/>
      <c r="AD464" s="138"/>
      <c r="AE464" s="138"/>
      <c r="AF464" s="138"/>
      <c r="AG464" s="138"/>
    </row>
    <row r="465" spans="1:33" s="18" customFormat="1">
      <c r="A465" s="40" t="s">
        <v>16</v>
      </c>
      <c r="B465" s="23" t="s">
        <v>322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 ht="33.75">
      <c r="A466" s="41" t="s">
        <v>17</v>
      </c>
      <c r="B466" s="25" t="s">
        <v>323</v>
      </c>
      <c r="C466" s="139" t="s">
        <v>1</v>
      </c>
      <c r="D466" s="140" t="str">
        <f>IF(G$83="","",SUM(D$313,D$330))</f>
        <v/>
      </c>
      <c r="E466" s="140" t="str">
        <f t="shared" ref="E466:AG466" si="683">IF(H$83="","",SUM(E$313,E$330))</f>
        <v/>
      </c>
      <c r="F466" s="140" t="str">
        <f t="shared" si="683"/>
        <v/>
      </c>
      <c r="G466" s="140" t="str">
        <f t="shared" si="683"/>
        <v/>
      </c>
      <c r="H466" s="140" t="str">
        <f t="shared" si="683"/>
        <v/>
      </c>
      <c r="I466" s="140" t="str">
        <f t="shared" si="683"/>
        <v/>
      </c>
      <c r="J466" s="140" t="str">
        <f t="shared" si="683"/>
        <v/>
      </c>
      <c r="K466" s="140" t="str">
        <f t="shared" si="683"/>
        <v/>
      </c>
      <c r="L466" s="140" t="str">
        <f t="shared" si="683"/>
        <v/>
      </c>
      <c r="M466" s="140" t="str">
        <f t="shared" si="683"/>
        <v/>
      </c>
      <c r="N466" s="140" t="str">
        <f t="shared" si="683"/>
        <v/>
      </c>
      <c r="O466" s="140" t="str">
        <f t="shared" si="683"/>
        <v/>
      </c>
      <c r="P466" s="140" t="str">
        <f t="shared" si="683"/>
        <v/>
      </c>
      <c r="Q466" s="140" t="str">
        <f t="shared" si="683"/>
        <v/>
      </c>
      <c r="R466" s="140" t="str">
        <f t="shared" si="683"/>
        <v/>
      </c>
      <c r="S466" s="140" t="str">
        <f t="shared" si="683"/>
        <v/>
      </c>
      <c r="T466" s="140" t="str">
        <f t="shared" si="683"/>
        <v/>
      </c>
      <c r="U466" s="140" t="str">
        <f t="shared" si="683"/>
        <v/>
      </c>
      <c r="V466" s="140" t="str">
        <f t="shared" si="683"/>
        <v/>
      </c>
      <c r="W466" s="140" t="str">
        <f t="shared" si="683"/>
        <v/>
      </c>
      <c r="X466" s="140" t="str">
        <f t="shared" si="683"/>
        <v/>
      </c>
      <c r="Y466" s="140" t="str">
        <f t="shared" si="683"/>
        <v/>
      </c>
      <c r="Z466" s="140" t="str">
        <f t="shared" si="683"/>
        <v/>
      </c>
      <c r="AA466" s="140" t="str">
        <f t="shared" si="683"/>
        <v/>
      </c>
      <c r="AB466" s="140" t="str">
        <f t="shared" si="683"/>
        <v/>
      </c>
      <c r="AC466" s="140" t="str">
        <f t="shared" si="683"/>
        <v/>
      </c>
      <c r="AD466" s="140" t="str">
        <f t="shared" si="683"/>
        <v/>
      </c>
      <c r="AE466" s="140" t="str">
        <f t="shared" si="683"/>
        <v/>
      </c>
      <c r="AF466" s="140" t="str">
        <f t="shared" si="683"/>
        <v/>
      </c>
      <c r="AG466" s="140" t="str">
        <f t="shared" si="683"/>
        <v/>
      </c>
    </row>
    <row r="467" spans="1:33" s="18" customFormat="1">
      <c r="A467" s="57">
        <v>2</v>
      </c>
      <c r="B467" s="318" t="s">
        <v>28</v>
      </c>
      <c r="C467" s="56" t="s">
        <v>1</v>
      </c>
      <c r="D467" s="319" t="str">
        <f>IF(G$83="","",SUM(D468:D474))</f>
        <v/>
      </c>
      <c r="E467" s="319" t="str">
        <f t="shared" ref="E467:AG467" si="684">IF(H$83="","",SUM(E468:E474))</f>
        <v/>
      </c>
      <c r="F467" s="319" t="str">
        <f t="shared" si="684"/>
        <v/>
      </c>
      <c r="G467" s="319" t="str">
        <f t="shared" si="684"/>
        <v/>
      </c>
      <c r="H467" s="319" t="str">
        <f t="shared" si="684"/>
        <v/>
      </c>
      <c r="I467" s="319" t="str">
        <f t="shared" si="684"/>
        <v/>
      </c>
      <c r="J467" s="319" t="str">
        <f t="shared" si="684"/>
        <v/>
      </c>
      <c r="K467" s="319" t="str">
        <f t="shared" si="684"/>
        <v/>
      </c>
      <c r="L467" s="319" t="str">
        <f t="shared" si="684"/>
        <v/>
      </c>
      <c r="M467" s="319" t="str">
        <f t="shared" si="684"/>
        <v/>
      </c>
      <c r="N467" s="319" t="str">
        <f t="shared" si="684"/>
        <v/>
      </c>
      <c r="O467" s="319" t="str">
        <f t="shared" si="684"/>
        <v/>
      </c>
      <c r="P467" s="319" t="str">
        <f t="shared" si="684"/>
        <v/>
      </c>
      <c r="Q467" s="319" t="str">
        <f t="shared" si="684"/>
        <v/>
      </c>
      <c r="R467" s="319" t="str">
        <f t="shared" si="684"/>
        <v/>
      </c>
      <c r="S467" s="319" t="str">
        <f t="shared" si="684"/>
        <v/>
      </c>
      <c r="T467" s="319" t="str">
        <f t="shared" si="684"/>
        <v/>
      </c>
      <c r="U467" s="319" t="str">
        <f t="shared" si="684"/>
        <v/>
      </c>
      <c r="V467" s="319" t="str">
        <f t="shared" si="684"/>
        <v/>
      </c>
      <c r="W467" s="319" t="str">
        <f t="shared" si="684"/>
        <v/>
      </c>
      <c r="X467" s="319" t="str">
        <f t="shared" si="684"/>
        <v/>
      </c>
      <c r="Y467" s="319" t="str">
        <f t="shared" si="684"/>
        <v/>
      </c>
      <c r="Z467" s="319" t="str">
        <f t="shared" si="684"/>
        <v/>
      </c>
      <c r="AA467" s="319" t="str">
        <f t="shared" si="684"/>
        <v/>
      </c>
      <c r="AB467" s="319" t="str">
        <f t="shared" si="684"/>
        <v/>
      </c>
      <c r="AC467" s="319" t="str">
        <f t="shared" si="684"/>
        <v/>
      </c>
      <c r="AD467" s="319" t="str">
        <f t="shared" si="684"/>
        <v/>
      </c>
      <c r="AE467" s="319" t="str">
        <f t="shared" si="684"/>
        <v/>
      </c>
      <c r="AF467" s="319" t="str">
        <f t="shared" si="684"/>
        <v/>
      </c>
      <c r="AG467" s="319" t="str">
        <f t="shared" si="684"/>
        <v/>
      </c>
    </row>
    <row r="468" spans="1:33" s="18" customFormat="1">
      <c r="A468" s="40" t="s">
        <v>35</v>
      </c>
      <c r="B468" s="23" t="s">
        <v>295</v>
      </c>
      <c r="C468" s="35" t="s">
        <v>1</v>
      </c>
      <c r="D468" s="138" t="str">
        <f>IF(G$83="","",IF(D$185="",0,D$185))</f>
        <v/>
      </c>
      <c r="E468" s="138" t="str">
        <f t="shared" ref="E468:AG468" si="685">IF(H$83="","",IF(E$185="",0,E$185))</f>
        <v/>
      </c>
      <c r="F468" s="138" t="str">
        <f t="shared" si="685"/>
        <v/>
      </c>
      <c r="G468" s="138" t="str">
        <f t="shared" si="685"/>
        <v/>
      </c>
      <c r="H468" s="138" t="str">
        <f t="shared" si="685"/>
        <v/>
      </c>
      <c r="I468" s="138" t="str">
        <f t="shared" si="685"/>
        <v/>
      </c>
      <c r="J468" s="138" t="str">
        <f t="shared" si="685"/>
        <v/>
      </c>
      <c r="K468" s="138" t="str">
        <f t="shared" si="685"/>
        <v/>
      </c>
      <c r="L468" s="138" t="str">
        <f t="shared" si="685"/>
        <v/>
      </c>
      <c r="M468" s="138" t="str">
        <f t="shared" si="685"/>
        <v/>
      </c>
      <c r="N468" s="138" t="str">
        <f t="shared" si="685"/>
        <v/>
      </c>
      <c r="O468" s="138" t="str">
        <f t="shared" si="685"/>
        <v/>
      </c>
      <c r="P468" s="138" t="str">
        <f t="shared" si="685"/>
        <v/>
      </c>
      <c r="Q468" s="138" t="str">
        <f t="shared" si="685"/>
        <v/>
      </c>
      <c r="R468" s="138" t="str">
        <f t="shared" si="685"/>
        <v/>
      </c>
      <c r="S468" s="138" t="str">
        <f t="shared" si="685"/>
        <v/>
      </c>
      <c r="T468" s="138" t="str">
        <f t="shared" si="685"/>
        <v/>
      </c>
      <c r="U468" s="138" t="str">
        <f t="shared" si="685"/>
        <v/>
      </c>
      <c r="V468" s="138" t="str">
        <f t="shared" si="685"/>
        <v/>
      </c>
      <c r="W468" s="138" t="str">
        <f t="shared" si="685"/>
        <v/>
      </c>
      <c r="X468" s="138" t="str">
        <f t="shared" si="685"/>
        <v/>
      </c>
      <c r="Y468" s="138" t="str">
        <f t="shared" si="685"/>
        <v/>
      </c>
      <c r="Z468" s="138" t="str">
        <f t="shared" si="685"/>
        <v/>
      </c>
      <c r="AA468" s="138" t="str">
        <f t="shared" si="685"/>
        <v/>
      </c>
      <c r="AB468" s="138" t="str">
        <f t="shared" si="685"/>
        <v/>
      </c>
      <c r="AC468" s="138" t="str">
        <f t="shared" si="685"/>
        <v/>
      </c>
      <c r="AD468" s="138" t="str">
        <f t="shared" si="685"/>
        <v/>
      </c>
      <c r="AE468" s="138" t="str">
        <f t="shared" si="685"/>
        <v/>
      </c>
      <c r="AF468" s="138" t="str">
        <f t="shared" si="685"/>
        <v/>
      </c>
      <c r="AG468" s="138" t="str">
        <f t="shared" si="685"/>
        <v/>
      </c>
    </row>
    <row r="469" spans="1:33" s="18" customFormat="1" ht="22.5">
      <c r="A469" s="40" t="s">
        <v>36</v>
      </c>
      <c r="B469" s="23" t="s">
        <v>324</v>
      </c>
      <c r="C469" s="35" t="s">
        <v>1</v>
      </c>
      <c r="D469" s="138" t="str">
        <f>IF(G$83="","",SUM(D$244,D$189))</f>
        <v/>
      </c>
      <c r="E469" s="138" t="str">
        <f t="shared" ref="E469:AG469" si="686">IF(H$83="","",SUM(E$244,E$189))</f>
        <v/>
      </c>
      <c r="F469" s="138" t="str">
        <f t="shared" si="686"/>
        <v/>
      </c>
      <c r="G469" s="138" t="str">
        <f t="shared" si="686"/>
        <v/>
      </c>
      <c r="H469" s="138" t="str">
        <f t="shared" si="686"/>
        <v/>
      </c>
      <c r="I469" s="138" t="str">
        <f t="shared" si="686"/>
        <v/>
      </c>
      <c r="J469" s="138" t="str">
        <f t="shared" si="686"/>
        <v/>
      </c>
      <c r="K469" s="138" t="str">
        <f t="shared" si="686"/>
        <v/>
      </c>
      <c r="L469" s="138" t="str">
        <f t="shared" si="686"/>
        <v/>
      </c>
      <c r="M469" s="138" t="str">
        <f t="shared" si="686"/>
        <v/>
      </c>
      <c r="N469" s="138" t="str">
        <f t="shared" si="686"/>
        <v/>
      </c>
      <c r="O469" s="138" t="str">
        <f t="shared" si="686"/>
        <v/>
      </c>
      <c r="P469" s="138" t="str">
        <f t="shared" si="686"/>
        <v/>
      </c>
      <c r="Q469" s="138" t="str">
        <f t="shared" si="686"/>
        <v/>
      </c>
      <c r="R469" s="138" t="str">
        <f t="shared" si="686"/>
        <v/>
      </c>
      <c r="S469" s="138" t="str">
        <f t="shared" si="686"/>
        <v/>
      </c>
      <c r="T469" s="138" t="str">
        <f t="shared" si="686"/>
        <v/>
      </c>
      <c r="U469" s="138" t="str">
        <f t="shared" si="686"/>
        <v/>
      </c>
      <c r="V469" s="138" t="str">
        <f t="shared" si="686"/>
        <v/>
      </c>
      <c r="W469" s="138" t="str">
        <f t="shared" si="686"/>
        <v/>
      </c>
      <c r="X469" s="138" t="str">
        <f t="shared" si="686"/>
        <v/>
      </c>
      <c r="Y469" s="138" t="str">
        <f t="shared" si="686"/>
        <v/>
      </c>
      <c r="Z469" s="138" t="str">
        <f t="shared" si="686"/>
        <v/>
      </c>
      <c r="AA469" s="138" t="str">
        <f t="shared" si="686"/>
        <v/>
      </c>
      <c r="AB469" s="138" t="str">
        <f t="shared" si="686"/>
        <v/>
      </c>
      <c r="AC469" s="138" t="str">
        <f t="shared" si="686"/>
        <v/>
      </c>
      <c r="AD469" s="138" t="str">
        <f t="shared" si="686"/>
        <v/>
      </c>
      <c r="AE469" s="138" t="str">
        <f t="shared" si="686"/>
        <v/>
      </c>
      <c r="AF469" s="138" t="str">
        <f t="shared" si="686"/>
        <v/>
      </c>
      <c r="AG469" s="138" t="str">
        <f t="shared" si="686"/>
        <v/>
      </c>
    </row>
    <row r="470" spans="1:33" s="18" customFormat="1">
      <c r="A470" s="40" t="s">
        <v>37</v>
      </c>
      <c r="B470" s="23" t="s">
        <v>327</v>
      </c>
      <c r="C470" s="35" t="s">
        <v>1</v>
      </c>
      <c r="D470" s="138" t="str">
        <f>IF(G$83="","",D$198)</f>
        <v/>
      </c>
      <c r="E470" s="138" t="str">
        <f t="shared" ref="E470:AG470" si="687">IF(H$83="","",E$198)</f>
        <v/>
      </c>
      <c r="F470" s="138" t="str">
        <f t="shared" si="687"/>
        <v/>
      </c>
      <c r="G470" s="138" t="str">
        <f t="shared" si="687"/>
        <v/>
      </c>
      <c r="H470" s="138" t="str">
        <f t="shared" si="687"/>
        <v/>
      </c>
      <c r="I470" s="138" t="str">
        <f t="shared" si="687"/>
        <v/>
      </c>
      <c r="J470" s="138" t="str">
        <f t="shared" si="687"/>
        <v/>
      </c>
      <c r="K470" s="138" t="str">
        <f t="shared" si="687"/>
        <v/>
      </c>
      <c r="L470" s="138" t="str">
        <f t="shared" si="687"/>
        <v/>
      </c>
      <c r="M470" s="138" t="str">
        <f t="shared" si="687"/>
        <v/>
      </c>
      <c r="N470" s="138" t="str">
        <f t="shared" si="687"/>
        <v/>
      </c>
      <c r="O470" s="138" t="str">
        <f t="shared" si="687"/>
        <v/>
      </c>
      <c r="P470" s="138" t="str">
        <f t="shared" si="687"/>
        <v/>
      </c>
      <c r="Q470" s="138" t="str">
        <f t="shared" si="687"/>
        <v/>
      </c>
      <c r="R470" s="138" t="str">
        <f t="shared" si="687"/>
        <v/>
      </c>
      <c r="S470" s="138" t="str">
        <f t="shared" si="687"/>
        <v/>
      </c>
      <c r="T470" s="138" t="str">
        <f t="shared" si="687"/>
        <v/>
      </c>
      <c r="U470" s="138" t="str">
        <f t="shared" si="687"/>
        <v/>
      </c>
      <c r="V470" s="138" t="str">
        <f t="shared" si="687"/>
        <v/>
      </c>
      <c r="W470" s="138" t="str">
        <f t="shared" si="687"/>
        <v/>
      </c>
      <c r="X470" s="138" t="str">
        <f t="shared" si="687"/>
        <v/>
      </c>
      <c r="Y470" s="138" t="str">
        <f t="shared" si="687"/>
        <v/>
      </c>
      <c r="Z470" s="138" t="str">
        <f t="shared" si="687"/>
        <v/>
      </c>
      <c r="AA470" s="138" t="str">
        <f t="shared" si="687"/>
        <v/>
      </c>
      <c r="AB470" s="138" t="str">
        <f t="shared" si="687"/>
        <v/>
      </c>
      <c r="AC470" s="138" t="str">
        <f t="shared" si="687"/>
        <v/>
      </c>
      <c r="AD470" s="138" t="str">
        <f t="shared" si="687"/>
        <v/>
      </c>
      <c r="AE470" s="138" t="str">
        <f t="shared" si="687"/>
        <v/>
      </c>
      <c r="AF470" s="138" t="str">
        <f t="shared" si="687"/>
        <v/>
      </c>
      <c r="AG470" s="138" t="str">
        <f t="shared" si="687"/>
        <v/>
      </c>
    </row>
    <row r="471" spans="1:33" s="18" customFormat="1">
      <c r="A471" s="40" t="s">
        <v>38</v>
      </c>
      <c r="B471" s="23" t="s">
        <v>328</v>
      </c>
      <c r="C471" s="35" t="s">
        <v>1</v>
      </c>
      <c r="D471" s="138" t="str">
        <f>IF(G$83="","",D$199)</f>
        <v/>
      </c>
      <c r="E471" s="138" t="str">
        <f t="shared" ref="E471:AG471" si="688">IF(H$83="","",E$199)</f>
        <v/>
      </c>
      <c r="F471" s="138" t="str">
        <f t="shared" si="688"/>
        <v/>
      </c>
      <c r="G471" s="138" t="str">
        <f t="shared" si="688"/>
        <v/>
      </c>
      <c r="H471" s="138" t="str">
        <f t="shared" si="688"/>
        <v/>
      </c>
      <c r="I471" s="138" t="str">
        <f t="shared" si="688"/>
        <v/>
      </c>
      <c r="J471" s="138" t="str">
        <f t="shared" si="688"/>
        <v/>
      </c>
      <c r="K471" s="138" t="str">
        <f t="shared" si="688"/>
        <v/>
      </c>
      <c r="L471" s="138" t="str">
        <f t="shared" si="688"/>
        <v/>
      </c>
      <c r="M471" s="138" t="str">
        <f t="shared" si="688"/>
        <v/>
      </c>
      <c r="N471" s="138" t="str">
        <f t="shared" si="688"/>
        <v/>
      </c>
      <c r="O471" s="138" t="str">
        <f t="shared" si="688"/>
        <v/>
      </c>
      <c r="P471" s="138" t="str">
        <f t="shared" si="688"/>
        <v/>
      </c>
      <c r="Q471" s="138" t="str">
        <f t="shared" si="688"/>
        <v/>
      </c>
      <c r="R471" s="138" t="str">
        <f t="shared" si="688"/>
        <v/>
      </c>
      <c r="S471" s="138" t="str">
        <f t="shared" si="688"/>
        <v/>
      </c>
      <c r="T471" s="138" t="str">
        <f t="shared" si="688"/>
        <v/>
      </c>
      <c r="U471" s="138" t="str">
        <f t="shared" si="688"/>
        <v/>
      </c>
      <c r="V471" s="138" t="str">
        <f t="shared" si="688"/>
        <v/>
      </c>
      <c r="W471" s="138" t="str">
        <f t="shared" si="688"/>
        <v/>
      </c>
      <c r="X471" s="138" t="str">
        <f t="shared" si="688"/>
        <v/>
      </c>
      <c r="Y471" s="138" t="str">
        <f t="shared" si="688"/>
        <v/>
      </c>
      <c r="Z471" s="138" t="str">
        <f t="shared" si="688"/>
        <v/>
      </c>
      <c r="AA471" s="138" t="str">
        <f t="shared" si="688"/>
        <v/>
      </c>
      <c r="AB471" s="138" t="str">
        <f t="shared" si="688"/>
        <v/>
      </c>
      <c r="AC471" s="138" t="str">
        <f t="shared" si="688"/>
        <v/>
      </c>
      <c r="AD471" s="138" t="str">
        <f t="shared" si="688"/>
        <v/>
      </c>
      <c r="AE471" s="138" t="str">
        <f t="shared" si="688"/>
        <v/>
      </c>
      <c r="AF471" s="138" t="str">
        <f t="shared" si="688"/>
        <v/>
      </c>
      <c r="AG471" s="138" t="str">
        <f t="shared" si="688"/>
        <v/>
      </c>
    </row>
    <row r="472" spans="1:33" s="18" customFormat="1">
      <c r="A472" s="40" t="s">
        <v>39</v>
      </c>
      <c r="B472" s="23" t="s">
        <v>326</v>
      </c>
      <c r="C472" s="35" t="s">
        <v>1</v>
      </c>
      <c r="D472" s="138" t="str">
        <f t="shared" ref="D472:AG472" si="689">IF(G$83="","",IF(SUM(D463)-SUM(D469,D471,D241)&gt;0,(SUM(D463)-SUM(D469,D471,D241))*$D$43,0))</f>
        <v/>
      </c>
      <c r="E472" s="138" t="str">
        <f t="shared" si="689"/>
        <v/>
      </c>
      <c r="F472" s="138" t="str">
        <f t="shared" si="689"/>
        <v/>
      </c>
      <c r="G472" s="138" t="str">
        <f t="shared" si="689"/>
        <v/>
      </c>
      <c r="H472" s="138" t="str">
        <f t="shared" si="689"/>
        <v/>
      </c>
      <c r="I472" s="138" t="str">
        <f t="shared" si="689"/>
        <v/>
      </c>
      <c r="J472" s="138" t="str">
        <f t="shared" si="689"/>
        <v/>
      </c>
      <c r="K472" s="138" t="str">
        <f t="shared" si="689"/>
        <v/>
      </c>
      <c r="L472" s="138" t="str">
        <f t="shared" si="689"/>
        <v/>
      </c>
      <c r="M472" s="138" t="str">
        <f t="shared" si="689"/>
        <v/>
      </c>
      <c r="N472" s="138" t="str">
        <f t="shared" si="689"/>
        <v/>
      </c>
      <c r="O472" s="138" t="str">
        <f t="shared" si="689"/>
        <v/>
      </c>
      <c r="P472" s="138" t="str">
        <f t="shared" si="689"/>
        <v/>
      </c>
      <c r="Q472" s="138" t="str">
        <f t="shared" si="689"/>
        <v/>
      </c>
      <c r="R472" s="138" t="str">
        <f t="shared" si="689"/>
        <v/>
      </c>
      <c r="S472" s="138" t="str">
        <f t="shared" si="689"/>
        <v/>
      </c>
      <c r="T472" s="138" t="str">
        <f t="shared" si="689"/>
        <v/>
      </c>
      <c r="U472" s="138" t="str">
        <f t="shared" si="689"/>
        <v/>
      </c>
      <c r="V472" s="138" t="str">
        <f t="shared" si="689"/>
        <v/>
      </c>
      <c r="W472" s="138" t="str">
        <f t="shared" si="689"/>
        <v/>
      </c>
      <c r="X472" s="138" t="str">
        <f t="shared" si="689"/>
        <v/>
      </c>
      <c r="Y472" s="138" t="str">
        <f t="shared" si="689"/>
        <v/>
      </c>
      <c r="Z472" s="138" t="str">
        <f t="shared" si="689"/>
        <v/>
      </c>
      <c r="AA472" s="138" t="str">
        <f t="shared" si="689"/>
        <v/>
      </c>
      <c r="AB472" s="138" t="str">
        <f t="shared" si="689"/>
        <v/>
      </c>
      <c r="AC472" s="138" t="str">
        <f t="shared" si="689"/>
        <v/>
      </c>
      <c r="AD472" s="138" t="str">
        <f t="shared" si="689"/>
        <v/>
      </c>
      <c r="AE472" s="138" t="str">
        <f t="shared" si="689"/>
        <v/>
      </c>
      <c r="AF472" s="138" t="str">
        <f t="shared" si="689"/>
        <v/>
      </c>
      <c r="AG472" s="138" t="str">
        <f t="shared" si="689"/>
        <v/>
      </c>
    </row>
    <row r="473" spans="1:33" s="18" customFormat="1">
      <c r="A473" s="40" t="s">
        <v>40</v>
      </c>
      <c r="B473" s="23" t="s">
        <v>325</v>
      </c>
      <c r="C473" s="35" t="s">
        <v>1</v>
      </c>
      <c r="D473" s="138" t="str">
        <f>IF(G$83="","",D$394)</f>
        <v/>
      </c>
      <c r="E473" s="138" t="str">
        <f t="shared" ref="E473:AG473" si="690">IF(E$457="","",E$394-D$394)</f>
        <v/>
      </c>
      <c r="F473" s="138" t="str">
        <f t="shared" si="690"/>
        <v/>
      </c>
      <c r="G473" s="138" t="str">
        <f t="shared" si="690"/>
        <v/>
      </c>
      <c r="H473" s="138" t="str">
        <f t="shared" si="690"/>
        <v/>
      </c>
      <c r="I473" s="138" t="str">
        <f t="shared" si="690"/>
        <v/>
      </c>
      <c r="J473" s="138" t="str">
        <f t="shared" si="690"/>
        <v/>
      </c>
      <c r="K473" s="138" t="str">
        <f t="shared" si="690"/>
        <v/>
      </c>
      <c r="L473" s="138" t="str">
        <f t="shared" si="690"/>
        <v/>
      </c>
      <c r="M473" s="138" t="str">
        <f t="shared" si="690"/>
        <v/>
      </c>
      <c r="N473" s="138" t="str">
        <f t="shared" si="690"/>
        <v/>
      </c>
      <c r="O473" s="138" t="str">
        <f t="shared" si="690"/>
        <v/>
      </c>
      <c r="P473" s="138" t="str">
        <f t="shared" si="690"/>
        <v/>
      </c>
      <c r="Q473" s="138" t="str">
        <f t="shared" si="690"/>
        <v/>
      </c>
      <c r="R473" s="138" t="str">
        <f t="shared" si="690"/>
        <v/>
      </c>
      <c r="S473" s="138" t="str">
        <f t="shared" si="690"/>
        <v/>
      </c>
      <c r="T473" s="138" t="str">
        <f t="shared" si="690"/>
        <v/>
      </c>
      <c r="U473" s="138" t="str">
        <f t="shared" si="690"/>
        <v/>
      </c>
      <c r="V473" s="138" t="str">
        <f t="shared" si="690"/>
        <v/>
      </c>
      <c r="W473" s="138" t="str">
        <f t="shared" si="690"/>
        <v/>
      </c>
      <c r="X473" s="138" t="str">
        <f t="shared" si="690"/>
        <v/>
      </c>
      <c r="Y473" s="138" t="str">
        <f t="shared" si="690"/>
        <v/>
      </c>
      <c r="Z473" s="138" t="str">
        <f t="shared" si="690"/>
        <v/>
      </c>
      <c r="AA473" s="138" t="str">
        <f t="shared" si="690"/>
        <v/>
      </c>
      <c r="AB473" s="138" t="str">
        <f t="shared" si="690"/>
        <v/>
      </c>
      <c r="AC473" s="138" t="str">
        <f t="shared" si="690"/>
        <v/>
      </c>
      <c r="AD473" s="138" t="str">
        <f t="shared" si="690"/>
        <v/>
      </c>
      <c r="AE473" s="138" t="str">
        <f t="shared" si="690"/>
        <v/>
      </c>
      <c r="AF473" s="138" t="str">
        <f t="shared" si="690"/>
        <v/>
      </c>
      <c r="AG473" s="138" t="str">
        <f t="shared" si="690"/>
        <v/>
      </c>
    </row>
    <row r="474" spans="1:33" s="18" customFormat="1">
      <c r="A474" s="41" t="s">
        <v>41</v>
      </c>
      <c r="B474" s="25" t="s">
        <v>29</v>
      </c>
      <c r="C474" s="139" t="s">
        <v>1</v>
      </c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</row>
    <row r="475" spans="1:33" s="18" customFormat="1">
      <c r="A475" s="55">
        <v>3</v>
      </c>
      <c r="B475" s="135" t="s">
        <v>30</v>
      </c>
      <c r="C475" s="2" t="s">
        <v>1</v>
      </c>
      <c r="D475" s="137" t="str">
        <f>IF(G$83="","",D459-D467)</f>
        <v/>
      </c>
      <c r="E475" s="137" t="str">
        <f t="shared" ref="E475:AG475" si="691">IF(E$457="","",E459-E467)</f>
        <v/>
      </c>
      <c r="F475" s="137" t="str">
        <f t="shared" si="691"/>
        <v/>
      </c>
      <c r="G475" s="137" t="str">
        <f t="shared" si="691"/>
        <v/>
      </c>
      <c r="H475" s="137" t="str">
        <f t="shared" si="691"/>
        <v/>
      </c>
      <c r="I475" s="137" t="str">
        <f t="shared" si="691"/>
        <v/>
      </c>
      <c r="J475" s="137" t="str">
        <f t="shared" si="691"/>
        <v/>
      </c>
      <c r="K475" s="137" t="str">
        <f t="shared" si="691"/>
        <v/>
      </c>
      <c r="L475" s="137" t="str">
        <f t="shared" si="691"/>
        <v/>
      </c>
      <c r="M475" s="137" t="str">
        <f t="shared" si="691"/>
        <v/>
      </c>
      <c r="N475" s="137" t="str">
        <f t="shared" si="691"/>
        <v/>
      </c>
      <c r="O475" s="137" t="str">
        <f t="shared" si="691"/>
        <v/>
      </c>
      <c r="P475" s="137" t="str">
        <f t="shared" si="691"/>
        <v/>
      </c>
      <c r="Q475" s="137" t="str">
        <f t="shared" si="691"/>
        <v/>
      </c>
      <c r="R475" s="137" t="str">
        <f t="shared" si="691"/>
        <v/>
      </c>
      <c r="S475" s="137" t="str">
        <f t="shared" si="691"/>
        <v/>
      </c>
      <c r="T475" s="137" t="str">
        <f t="shared" si="691"/>
        <v/>
      </c>
      <c r="U475" s="137" t="str">
        <f t="shared" si="691"/>
        <v/>
      </c>
      <c r="V475" s="137" t="str">
        <f t="shared" si="691"/>
        <v/>
      </c>
      <c r="W475" s="137" t="str">
        <f t="shared" si="691"/>
        <v/>
      </c>
      <c r="X475" s="137" t="str">
        <f t="shared" si="691"/>
        <v/>
      </c>
      <c r="Y475" s="137" t="str">
        <f t="shared" si="691"/>
        <v/>
      </c>
      <c r="Z475" s="137" t="str">
        <f t="shared" si="691"/>
        <v/>
      </c>
      <c r="AA475" s="137" t="str">
        <f t="shared" si="691"/>
        <v/>
      </c>
      <c r="AB475" s="137" t="str">
        <f t="shared" si="691"/>
        <v/>
      </c>
      <c r="AC475" s="137" t="str">
        <f t="shared" si="691"/>
        <v/>
      </c>
      <c r="AD475" s="137" t="str">
        <f t="shared" si="691"/>
        <v/>
      </c>
      <c r="AE475" s="137" t="str">
        <f t="shared" si="691"/>
        <v/>
      </c>
      <c r="AF475" s="137" t="str">
        <f t="shared" si="691"/>
        <v/>
      </c>
      <c r="AG475" s="137" t="str">
        <f t="shared" si="691"/>
        <v/>
      </c>
    </row>
    <row r="476" spans="1:33" s="18" customFormat="1">
      <c r="A476" s="38">
        <v>4</v>
      </c>
      <c r="B476" s="4" t="s">
        <v>31</v>
      </c>
      <c r="C476" s="17" t="s">
        <v>1</v>
      </c>
      <c r="D476" s="136" t="str">
        <f>IF(G$83="","",D458+D475)</f>
        <v/>
      </c>
      <c r="E476" s="136" t="str">
        <f t="shared" ref="E476:AG476" si="692">IF(E$457="","",E458+E475)</f>
        <v/>
      </c>
      <c r="F476" s="136" t="str">
        <f t="shared" si="692"/>
        <v/>
      </c>
      <c r="G476" s="136" t="str">
        <f t="shared" si="692"/>
        <v/>
      </c>
      <c r="H476" s="136" t="str">
        <f t="shared" si="692"/>
        <v/>
      </c>
      <c r="I476" s="136" t="str">
        <f t="shared" si="692"/>
        <v/>
      </c>
      <c r="J476" s="136" t="str">
        <f t="shared" si="692"/>
        <v/>
      </c>
      <c r="K476" s="136" t="str">
        <f t="shared" si="692"/>
        <v/>
      </c>
      <c r="L476" s="136" t="str">
        <f t="shared" si="692"/>
        <v/>
      </c>
      <c r="M476" s="136" t="str">
        <f t="shared" si="692"/>
        <v/>
      </c>
      <c r="N476" s="136" t="str">
        <f t="shared" si="692"/>
        <v/>
      </c>
      <c r="O476" s="136" t="str">
        <f t="shared" si="692"/>
        <v/>
      </c>
      <c r="P476" s="136" t="str">
        <f t="shared" si="692"/>
        <v/>
      </c>
      <c r="Q476" s="136" t="str">
        <f t="shared" si="692"/>
        <v/>
      </c>
      <c r="R476" s="136" t="str">
        <f t="shared" si="692"/>
        <v/>
      </c>
      <c r="S476" s="136" t="str">
        <f t="shared" si="692"/>
        <v/>
      </c>
      <c r="T476" s="136" t="str">
        <f t="shared" si="692"/>
        <v/>
      </c>
      <c r="U476" s="136" t="str">
        <f t="shared" si="692"/>
        <v/>
      </c>
      <c r="V476" s="136" t="str">
        <f t="shared" si="692"/>
        <v/>
      </c>
      <c r="W476" s="136" t="str">
        <f t="shared" si="692"/>
        <v/>
      </c>
      <c r="X476" s="136" t="str">
        <f t="shared" si="692"/>
        <v/>
      </c>
      <c r="Y476" s="136" t="str">
        <f t="shared" si="692"/>
        <v/>
      </c>
      <c r="Z476" s="136" t="str">
        <f t="shared" si="692"/>
        <v/>
      </c>
      <c r="AA476" s="136" t="str">
        <f t="shared" si="692"/>
        <v/>
      </c>
      <c r="AB476" s="136" t="str">
        <f t="shared" si="692"/>
        <v/>
      </c>
      <c r="AC476" s="136" t="str">
        <f t="shared" si="692"/>
        <v/>
      </c>
      <c r="AD476" s="136" t="str">
        <f t="shared" si="692"/>
        <v/>
      </c>
      <c r="AE476" s="136" t="str">
        <f t="shared" si="692"/>
        <v/>
      </c>
      <c r="AF476" s="136" t="str">
        <f t="shared" si="692"/>
        <v/>
      </c>
      <c r="AG476" s="136" t="str">
        <f t="shared" si="692"/>
        <v/>
      </c>
    </row>
    <row r="477" spans="1:33" s="18" customFormat="1">
      <c r="A477" s="157">
        <v>5</v>
      </c>
      <c r="B477" s="297" t="s">
        <v>315</v>
      </c>
      <c r="C477" s="298" t="s">
        <v>79</v>
      </c>
      <c r="D477" s="425" t="str">
        <f>IF(COUNTIF($D$476:$AG$476,"&lt;0")&gt;0,"Nie","Tak")</f>
        <v>Tak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 t="s">
        <v>59</v>
      </c>
      <c r="AC477" s="6" t="s">
        <v>59</v>
      </c>
      <c r="AD477" s="6" t="s">
        <v>59</v>
      </c>
      <c r="AE477" s="6" t="s">
        <v>59</v>
      </c>
      <c r="AF477" s="6" t="s">
        <v>59</v>
      </c>
      <c r="AG477" s="6" t="s">
        <v>59</v>
      </c>
    </row>
    <row r="478" spans="1:33" s="396" customFormat="1" ht="19.5" customHeight="1">
      <c r="A478" s="395"/>
      <c r="B478" s="396" t="s">
        <v>329</v>
      </c>
    </row>
    <row r="479" spans="1:33" s="8" customFormat="1">
      <c r="A479" s="672" t="s">
        <v>10</v>
      </c>
      <c r="B479" s="674" t="s">
        <v>2</v>
      </c>
      <c r="C479" s="676" t="s">
        <v>0</v>
      </c>
      <c r="D479" s="385" t="str">
        <f t="shared" ref="D479" si="693">IF(G$83="","",G$83)</f>
        <v/>
      </c>
      <c r="E479" s="385" t="str">
        <f t="shared" ref="E479" si="694">IF(H$83="","",H$83)</f>
        <v/>
      </c>
      <c r="F479" s="385" t="str">
        <f t="shared" ref="F479" si="695">IF(I$83="","",I$83)</f>
        <v/>
      </c>
      <c r="G479" s="385" t="str">
        <f t="shared" ref="G479" si="696">IF(J$83="","",J$83)</f>
        <v/>
      </c>
      <c r="H479" s="385" t="str">
        <f t="shared" ref="H479" si="697">IF(K$83="","",K$83)</f>
        <v/>
      </c>
      <c r="I479" s="385" t="str">
        <f t="shared" ref="I479" si="698">IF(L$83="","",L$83)</f>
        <v/>
      </c>
      <c r="J479" s="385" t="str">
        <f t="shared" ref="J479" si="699">IF(M$83="","",M$83)</f>
        <v/>
      </c>
      <c r="K479" s="385" t="str">
        <f t="shared" ref="K479" si="700">IF(N$83="","",N$83)</f>
        <v/>
      </c>
      <c r="L479" s="385" t="str">
        <f t="shared" ref="L479" si="701">IF(O$83="","",O$83)</f>
        <v/>
      </c>
      <c r="M479" s="385" t="str">
        <f t="shared" ref="M479" si="702">IF(P$83="","",P$83)</f>
        <v/>
      </c>
      <c r="N479" s="385" t="str">
        <f t="shared" ref="N479" si="703">IF(Q$83="","",Q$83)</f>
        <v/>
      </c>
      <c r="O479" s="385" t="str">
        <f t="shared" ref="O479" si="704">IF(R$83="","",R$83)</f>
        <v/>
      </c>
      <c r="P479" s="385" t="str">
        <f t="shared" ref="P479" si="705">IF(S$83="","",S$83)</f>
        <v/>
      </c>
      <c r="Q479" s="385" t="str">
        <f t="shared" ref="Q479" si="706">IF(T$83="","",T$83)</f>
        <v/>
      </c>
      <c r="R479" s="385" t="str">
        <f t="shared" ref="R479" si="707">IF(U$83="","",U$83)</f>
        <v/>
      </c>
      <c r="S479" s="385" t="str">
        <f t="shared" ref="S479" si="708">IF(V$83="","",V$83)</f>
        <v/>
      </c>
      <c r="T479" s="385" t="str">
        <f t="shared" ref="T479" si="709">IF(W$83="","",W$83)</f>
        <v/>
      </c>
      <c r="U479" s="385" t="str">
        <f t="shared" ref="U479" si="710">IF(X$83="","",X$83)</f>
        <v/>
      </c>
      <c r="V479" s="385" t="str">
        <f t="shared" ref="V479" si="711">IF(Y$83="","",Y$83)</f>
        <v/>
      </c>
      <c r="W479" s="385" t="str">
        <f t="shared" ref="W479" si="712">IF(Z$83="","",Z$83)</f>
        <v/>
      </c>
      <c r="X479" s="385" t="str">
        <f t="shared" ref="X479" si="713">IF(AA$83="","",AA$83)</f>
        <v/>
      </c>
      <c r="Y479" s="385" t="str">
        <f t="shared" ref="Y479" si="714">IF(AB$83="","",AB$83)</f>
        <v/>
      </c>
      <c r="Z479" s="385" t="str">
        <f t="shared" ref="Z479" si="715">IF(AC$83="","",AC$83)</f>
        <v/>
      </c>
      <c r="AA479" s="385" t="str">
        <f t="shared" ref="AA479" si="716">IF(AD$83="","",AD$83)</f>
        <v/>
      </c>
      <c r="AB479" s="385" t="str">
        <f t="shared" ref="AB479" si="717">IF(AE$83="","",AE$83)</f>
        <v/>
      </c>
      <c r="AC479" s="385" t="str">
        <f t="shared" ref="AC479" si="718">IF(AF$83="","",AF$83)</f>
        <v/>
      </c>
      <c r="AD479" s="385" t="str">
        <f t="shared" ref="AD479" si="719">IF(AG$83="","",AG$83)</f>
        <v/>
      </c>
      <c r="AE479" s="385" t="str">
        <f t="shared" ref="AE479" si="720">IF(AH$83="","",AH$83)</f>
        <v/>
      </c>
      <c r="AF479" s="385" t="str">
        <f t="shared" ref="AF479" si="721">IF(AI$83="","",AI$83)</f>
        <v/>
      </c>
      <c r="AG479" s="385" t="str">
        <f t="shared" ref="AG479" si="722">IF(AJ$83="","",AJ$83)</f>
        <v/>
      </c>
    </row>
    <row r="480" spans="1:33" s="8" customFormat="1">
      <c r="A480" s="673"/>
      <c r="B480" s="675"/>
      <c r="C480" s="677"/>
      <c r="D480" s="33" t="str">
        <f t="shared" ref="D480" si="723">IF(G$84="","",G$84)</f>
        <v/>
      </c>
      <c r="E480" s="33" t="str">
        <f t="shared" ref="E480" si="724">IF(H$84="","",H$84)</f>
        <v/>
      </c>
      <c r="F480" s="33" t="str">
        <f t="shared" ref="F480" si="725">IF(I$84="","",I$84)</f>
        <v/>
      </c>
      <c r="G480" s="33" t="str">
        <f t="shared" ref="G480" si="726">IF(J$84="","",J$84)</f>
        <v/>
      </c>
      <c r="H480" s="33" t="str">
        <f t="shared" ref="H480" si="727">IF(K$84="","",K$84)</f>
        <v/>
      </c>
      <c r="I480" s="33" t="str">
        <f t="shared" ref="I480" si="728">IF(L$84="","",L$84)</f>
        <v/>
      </c>
      <c r="J480" s="33" t="str">
        <f t="shared" ref="J480" si="729">IF(M$84="","",M$84)</f>
        <v/>
      </c>
      <c r="K480" s="33" t="str">
        <f t="shared" ref="K480" si="730">IF(N$84="","",N$84)</f>
        <v/>
      </c>
      <c r="L480" s="33" t="str">
        <f t="shared" ref="L480" si="731">IF(O$84="","",O$84)</f>
        <v/>
      </c>
      <c r="M480" s="33" t="str">
        <f t="shared" ref="M480" si="732">IF(P$84="","",P$84)</f>
        <v/>
      </c>
      <c r="N480" s="33" t="str">
        <f t="shared" ref="N480" si="733">IF(Q$84="","",Q$84)</f>
        <v/>
      </c>
      <c r="O480" s="33" t="str">
        <f t="shared" ref="O480" si="734">IF(R$84="","",R$84)</f>
        <v/>
      </c>
      <c r="P480" s="33" t="str">
        <f t="shared" ref="P480" si="735">IF(S$84="","",S$84)</f>
        <v/>
      </c>
      <c r="Q480" s="33" t="str">
        <f t="shared" ref="Q480" si="736">IF(T$84="","",T$84)</f>
        <v/>
      </c>
      <c r="R480" s="33" t="str">
        <f t="shared" ref="R480" si="737">IF(U$84="","",U$84)</f>
        <v/>
      </c>
      <c r="S480" s="33" t="str">
        <f t="shared" ref="S480" si="738">IF(V$84="","",V$84)</f>
        <v/>
      </c>
      <c r="T480" s="33" t="str">
        <f t="shared" ref="T480" si="739">IF(W$84="","",W$84)</f>
        <v/>
      </c>
      <c r="U480" s="33" t="str">
        <f t="shared" ref="U480" si="740">IF(X$84="","",X$84)</f>
        <v/>
      </c>
      <c r="V480" s="33" t="str">
        <f t="shared" ref="V480" si="741">IF(Y$84="","",Y$84)</f>
        <v/>
      </c>
      <c r="W480" s="33" t="str">
        <f t="shared" ref="W480" si="742">IF(Z$84="","",Z$84)</f>
        <v/>
      </c>
      <c r="X480" s="33" t="str">
        <f t="shared" ref="X480" si="743">IF(AA$84="","",AA$84)</f>
        <v/>
      </c>
      <c r="Y480" s="33" t="str">
        <f t="shared" ref="Y480" si="744">IF(AB$84="","",AB$84)</f>
        <v/>
      </c>
      <c r="Z480" s="33" t="str">
        <f t="shared" ref="Z480" si="745">IF(AC$84="","",AC$84)</f>
        <v/>
      </c>
      <c r="AA480" s="33" t="str">
        <f t="shared" ref="AA480" si="746">IF(AD$84="","",AD$84)</f>
        <v/>
      </c>
      <c r="AB480" s="33" t="str">
        <f t="shared" ref="AB480" si="747">IF(AE$84="","",AE$84)</f>
        <v/>
      </c>
      <c r="AC480" s="33" t="str">
        <f t="shared" ref="AC480" si="748">IF(AF$84="","",AF$84)</f>
        <v/>
      </c>
      <c r="AD480" s="33" t="str">
        <f t="shared" ref="AD480" si="749">IF(AG$84="","",AG$84)</f>
        <v/>
      </c>
      <c r="AE480" s="33" t="str">
        <f t="shared" ref="AE480" si="750">IF(AH$84="","",AH$84)</f>
        <v/>
      </c>
      <c r="AF480" s="33" t="str">
        <f t="shared" ref="AF480" si="751">IF(AI$84="","",AI$84)</f>
        <v/>
      </c>
      <c r="AG480" s="33" t="str">
        <f t="shared" ref="AG480" si="752">IF(AJ$84="","",AJ$84)</f>
        <v/>
      </c>
    </row>
    <row r="481" spans="1:33" s="70" customFormat="1">
      <c r="A481" s="196">
        <v>0</v>
      </c>
      <c r="B481" s="154" t="s">
        <v>23</v>
      </c>
      <c r="C481" s="287" t="s">
        <v>1</v>
      </c>
      <c r="D481" s="288">
        <f>IF(Dane!D251="",0,SUM(Dane!D251))</f>
        <v>0</v>
      </c>
      <c r="E481" s="288" t="str">
        <f>IF(H$83="","",D499)</f>
        <v/>
      </c>
      <c r="F481" s="288" t="str">
        <f t="shared" ref="F481" si="753">IF(I$83="","",E499)</f>
        <v/>
      </c>
      <c r="G481" s="288" t="str">
        <f t="shared" ref="G481" si="754">IF(J$83="","",F499)</f>
        <v/>
      </c>
      <c r="H481" s="288" t="str">
        <f t="shared" ref="H481" si="755">IF(K$83="","",G499)</f>
        <v/>
      </c>
      <c r="I481" s="288" t="str">
        <f t="shared" ref="I481" si="756">IF(L$83="","",H499)</f>
        <v/>
      </c>
      <c r="J481" s="288" t="str">
        <f t="shared" ref="J481" si="757">IF(M$83="","",I499)</f>
        <v/>
      </c>
      <c r="K481" s="288" t="str">
        <f t="shared" ref="K481" si="758">IF(N$83="","",J499)</f>
        <v/>
      </c>
      <c r="L481" s="288" t="str">
        <f t="shared" ref="L481" si="759">IF(O$83="","",K499)</f>
        <v/>
      </c>
      <c r="M481" s="288" t="str">
        <f t="shared" ref="M481" si="760">IF(P$83="","",L499)</f>
        <v/>
      </c>
      <c r="N481" s="288" t="str">
        <f t="shared" ref="N481" si="761">IF(Q$83="","",M499)</f>
        <v/>
      </c>
      <c r="O481" s="288" t="str">
        <f t="shared" ref="O481" si="762">IF(R$83="","",N499)</f>
        <v/>
      </c>
      <c r="P481" s="288" t="str">
        <f t="shared" ref="P481" si="763">IF(S$83="","",O499)</f>
        <v/>
      </c>
      <c r="Q481" s="288" t="str">
        <f t="shared" ref="Q481" si="764">IF(T$83="","",P499)</f>
        <v/>
      </c>
      <c r="R481" s="288" t="str">
        <f t="shared" ref="R481" si="765">IF(U$83="","",Q499)</f>
        <v/>
      </c>
      <c r="S481" s="288" t="str">
        <f t="shared" ref="S481" si="766">IF(V$83="","",R499)</f>
        <v/>
      </c>
      <c r="T481" s="288" t="str">
        <f t="shared" ref="T481" si="767">IF(W$83="","",S499)</f>
        <v/>
      </c>
      <c r="U481" s="288" t="str">
        <f t="shared" ref="U481" si="768">IF(X$83="","",T499)</f>
        <v/>
      </c>
      <c r="V481" s="288" t="str">
        <f t="shared" ref="V481" si="769">IF(Y$83="","",U499)</f>
        <v/>
      </c>
      <c r="W481" s="288" t="str">
        <f t="shared" ref="W481" si="770">IF(Z$83="","",V499)</f>
        <v/>
      </c>
      <c r="X481" s="288" t="str">
        <f t="shared" ref="X481" si="771">IF(AA$83="","",W499)</f>
        <v/>
      </c>
      <c r="Y481" s="288" t="str">
        <f t="shared" ref="Y481" si="772">IF(AB$83="","",X499)</f>
        <v/>
      </c>
      <c r="Z481" s="288" t="str">
        <f t="shared" ref="Z481" si="773">IF(AC$83="","",Y499)</f>
        <v/>
      </c>
      <c r="AA481" s="288" t="str">
        <f t="shared" ref="AA481" si="774">IF(AD$83="","",Z499)</f>
        <v/>
      </c>
      <c r="AB481" s="288" t="str">
        <f t="shared" ref="AB481" si="775">IF(AE$83="","",AA499)</f>
        <v/>
      </c>
      <c r="AC481" s="288" t="str">
        <f t="shared" ref="AC481" si="776">IF(AF$83="","",AB499)</f>
        <v/>
      </c>
      <c r="AD481" s="288" t="str">
        <f t="shared" ref="AD481" si="777">IF(AG$83="","",AC499)</f>
        <v/>
      </c>
      <c r="AE481" s="288" t="str">
        <f t="shared" ref="AE481" si="778">IF(AH$83="","",AD499)</f>
        <v/>
      </c>
      <c r="AF481" s="288" t="str">
        <f t="shared" ref="AF481" si="779">IF(AI$83="","",AE499)</f>
        <v/>
      </c>
      <c r="AG481" s="288" t="str">
        <f t="shared" ref="AG481" si="780">IF(AJ$83="","",AF499)</f>
        <v/>
      </c>
    </row>
    <row r="482" spans="1:33" s="70" customFormat="1">
      <c r="A482" s="606">
        <v>1</v>
      </c>
      <c r="B482" s="607" t="s">
        <v>24</v>
      </c>
      <c r="C482" s="608" t="s">
        <v>1</v>
      </c>
      <c r="D482" s="609" t="str">
        <f>IF(G$83="","",SUM(D483:D489))</f>
        <v/>
      </c>
      <c r="E482" s="609" t="str">
        <f t="shared" ref="E482" si="781">IF(H$83="","",SUM(E483:E489))</f>
        <v/>
      </c>
      <c r="F482" s="609" t="str">
        <f t="shared" ref="F482" si="782">IF(I$83="","",SUM(F483:F489))</f>
        <v/>
      </c>
      <c r="G482" s="609" t="str">
        <f t="shared" ref="G482" si="783">IF(J$83="","",SUM(G483:G489))</f>
        <v/>
      </c>
      <c r="H482" s="609" t="str">
        <f t="shared" ref="H482" si="784">IF(K$83="","",SUM(H483:H489))</f>
        <v/>
      </c>
      <c r="I482" s="609" t="str">
        <f t="shared" ref="I482" si="785">IF(L$83="","",SUM(I483:I489))</f>
        <v/>
      </c>
      <c r="J482" s="609" t="str">
        <f t="shared" ref="J482" si="786">IF(M$83="","",SUM(J483:J489))</f>
        <v/>
      </c>
      <c r="K482" s="609" t="str">
        <f t="shared" ref="K482" si="787">IF(N$83="","",SUM(K483:K489))</f>
        <v/>
      </c>
      <c r="L482" s="609" t="str">
        <f t="shared" ref="L482" si="788">IF(O$83="","",SUM(L483:L489))</f>
        <v/>
      </c>
      <c r="M482" s="609" t="str">
        <f t="shared" ref="M482" si="789">IF(P$83="","",SUM(M483:M489))</f>
        <v/>
      </c>
      <c r="N482" s="609" t="str">
        <f t="shared" ref="N482" si="790">IF(Q$83="","",SUM(N483:N489))</f>
        <v/>
      </c>
      <c r="O482" s="609" t="str">
        <f t="shared" ref="O482" si="791">IF(R$83="","",SUM(O483:O489))</f>
        <v/>
      </c>
      <c r="P482" s="609" t="str">
        <f t="shared" ref="P482" si="792">IF(S$83="","",SUM(P483:P489))</f>
        <v/>
      </c>
      <c r="Q482" s="609" t="str">
        <f t="shared" ref="Q482" si="793">IF(T$83="","",SUM(Q483:Q489))</f>
        <v/>
      </c>
      <c r="R482" s="609" t="str">
        <f t="shared" ref="R482" si="794">IF(U$83="","",SUM(R483:R489))</f>
        <v/>
      </c>
      <c r="S482" s="609" t="str">
        <f t="shared" ref="S482" si="795">IF(V$83="","",SUM(S483:S489))</f>
        <v/>
      </c>
      <c r="T482" s="609" t="str">
        <f t="shared" ref="T482" si="796">IF(W$83="","",SUM(T483:T489))</f>
        <v/>
      </c>
      <c r="U482" s="609" t="str">
        <f t="shared" ref="U482" si="797">IF(X$83="","",SUM(U483:U489))</f>
        <v/>
      </c>
      <c r="V482" s="609" t="str">
        <f t="shared" ref="V482" si="798">IF(Y$83="","",SUM(V483:V489))</f>
        <v/>
      </c>
      <c r="W482" s="609" t="str">
        <f t="shared" ref="W482" si="799">IF(Z$83="","",SUM(W483:W489))</f>
        <v/>
      </c>
      <c r="X482" s="609" t="str">
        <f t="shared" ref="X482" si="800">IF(AA$83="","",SUM(X483:X489))</f>
        <v/>
      </c>
      <c r="Y482" s="609" t="str">
        <f t="shared" ref="Y482" si="801">IF(AB$83="","",SUM(Y483:Y489))</f>
        <v/>
      </c>
      <c r="Z482" s="609" t="str">
        <f t="shared" ref="Z482" si="802">IF(AC$83="","",SUM(Z483:Z489))</f>
        <v/>
      </c>
      <c r="AA482" s="609" t="str">
        <f t="shared" ref="AA482" si="803">IF(AD$83="","",SUM(AA483:AA489))</f>
        <v/>
      </c>
      <c r="AB482" s="609" t="str">
        <f t="shared" ref="AB482" si="804">IF(AE$83="","",SUM(AB483:AB489))</f>
        <v/>
      </c>
      <c r="AC482" s="609" t="str">
        <f t="shared" ref="AC482" si="805">IF(AF$83="","",SUM(AC483:AC489))</f>
        <v/>
      </c>
      <c r="AD482" s="609" t="str">
        <f t="shared" ref="AD482" si="806">IF(AG$83="","",SUM(AD483:AD489))</f>
        <v/>
      </c>
      <c r="AE482" s="609" t="str">
        <f t="shared" ref="AE482" si="807">IF(AH$83="","",SUM(AE483:AE489))</f>
        <v/>
      </c>
      <c r="AF482" s="609" t="str">
        <f t="shared" ref="AF482" si="808">IF(AI$83="","",SUM(AF483:AF489))</f>
        <v/>
      </c>
      <c r="AG482" s="609" t="str">
        <f t="shared" ref="AG482" si="809">IF(AJ$83="","",SUM(AG483:AG489))</f>
        <v/>
      </c>
    </row>
    <row r="483" spans="1:33" s="70" customFormat="1">
      <c r="A483" s="84" t="s">
        <v>11</v>
      </c>
      <c r="B483" s="85" t="s">
        <v>318</v>
      </c>
      <c r="C483" s="86" t="s">
        <v>1</v>
      </c>
      <c r="D483" s="289" t="str">
        <f t="shared" ref="D483:AG483" si="810">IF(G$83="","",IF(D$185="",0,IF((1-$D$429)*D$181+SUM(D$184)-SUM(D$461)&lt;0,0,(1-$D$429)*D$181+SUM(D$184)-SUM(D$461))))</f>
        <v/>
      </c>
      <c r="E483" s="289" t="str">
        <f t="shared" si="810"/>
        <v/>
      </c>
      <c r="F483" s="289" t="str">
        <f t="shared" si="810"/>
        <v/>
      </c>
      <c r="G483" s="289" t="str">
        <f t="shared" si="810"/>
        <v/>
      </c>
      <c r="H483" s="289" t="str">
        <f t="shared" si="810"/>
        <v/>
      </c>
      <c r="I483" s="289" t="str">
        <f t="shared" si="810"/>
        <v/>
      </c>
      <c r="J483" s="289" t="str">
        <f t="shared" si="810"/>
        <v/>
      </c>
      <c r="K483" s="289" t="str">
        <f t="shared" si="810"/>
        <v/>
      </c>
      <c r="L483" s="289" t="str">
        <f t="shared" si="810"/>
        <v/>
      </c>
      <c r="M483" s="289" t="str">
        <f t="shared" si="810"/>
        <v/>
      </c>
      <c r="N483" s="289" t="str">
        <f t="shared" si="810"/>
        <v/>
      </c>
      <c r="O483" s="289" t="str">
        <f t="shared" si="810"/>
        <v/>
      </c>
      <c r="P483" s="289" t="str">
        <f t="shared" si="810"/>
        <v/>
      </c>
      <c r="Q483" s="289" t="str">
        <f t="shared" si="810"/>
        <v/>
      </c>
      <c r="R483" s="289" t="str">
        <f t="shared" si="810"/>
        <v/>
      </c>
      <c r="S483" s="289" t="str">
        <f t="shared" si="810"/>
        <v/>
      </c>
      <c r="T483" s="289" t="str">
        <f t="shared" si="810"/>
        <v/>
      </c>
      <c r="U483" s="289" t="str">
        <f t="shared" si="810"/>
        <v/>
      </c>
      <c r="V483" s="289" t="str">
        <f t="shared" si="810"/>
        <v/>
      </c>
      <c r="W483" s="289" t="str">
        <f t="shared" si="810"/>
        <v/>
      </c>
      <c r="X483" s="289" t="str">
        <f t="shared" si="810"/>
        <v/>
      </c>
      <c r="Y483" s="289" t="str">
        <f t="shared" si="810"/>
        <v/>
      </c>
      <c r="Z483" s="289" t="str">
        <f t="shared" si="810"/>
        <v/>
      </c>
      <c r="AA483" s="289" t="str">
        <f t="shared" si="810"/>
        <v/>
      </c>
      <c r="AB483" s="289" t="str">
        <f t="shared" si="810"/>
        <v/>
      </c>
      <c r="AC483" s="289" t="str">
        <f t="shared" si="810"/>
        <v/>
      </c>
      <c r="AD483" s="289" t="str">
        <f t="shared" si="810"/>
        <v/>
      </c>
      <c r="AE483" s="289" t="str">
        <f t="shared" si="810"/>
        <v/>
      </c>
      <c r="AF483" s="289" t="str">
        <f t="shared" si="810"/>
        <v/>
      </c>
      <c r="AG483" s="289" t="str">
        <f t="shared" si="810"/>
        <v/>
      </c>
    </row>
    <row r="484" spans="1:33" s="69" customFormat="1">
      <c r="A484" s="84" t="s">
        <v>12</v>
      </c>
      <c r="B484" s="85" t="s">
        <v>25</v>
      </c>
      <c r="C484" s="86" t="s">
        <v>1</v>
      </c>
      <c r="D484" s="289" t="str">
        <f>IF(G$83="","",D$197)</f>
        <v/>
      </c>
      <c r="E484" s="289" t="str">
        <f t="shared" ref="E484" si="811">IF(H$83="","",E$197)</f>
        <v/>
      </c>
      <c r="F484" s="289" t="str">
        <f t="shared" ref="F484" si="812">IF(I$83="","",F$197)</f>
        <v/>
      </c>
      <c r="G484" s="289" t="str">
        <f t="shared" ref="G484" si="813">IF(J$83="","",G$197)</f>
        <v/>
      </c>
      <c r="H484" s="289" t="str">
        <f t="shared" ref="H484" si="814">IF(K$83="","",H$197)</f>
        <v/>
      </c>
      <c r="I484" s="289" t="str">
        <f t="shared" ref="I484" si="815">IF(L$83="","",I$197)</f>
        <v/>
      </c>
      <c r="J484" s="289" t="str">
        <f t="shared" ref="J484" si="816">IF(M$83="","",J$197)</f>
        <v/>
      </c>
      <c r="K484" s="289" t="str">
        <f t="shared" ref="K484" si="817">IF(N$83="","",K$197)</f>
        <v/>
      </c>
      <c r="L484" s="289" t="str">
        <f t="shared" ref="L484" si="818">IF(O$83="","",L$197)</f>
        <v/>
      </c>
      <c r="M484" s="289" t="str">
        <f t="shared" ref="M484" si="819">IF(P$83="","",M$197)</f>
        <v/>
      </c>
      <c r="N484" s="289" t="str">
        <f t="shared" ref="N484" si="820">IF(Q$83="","",N$197)</f>
        <v/>
      </c>
      <c r="O484" s="289" t="str">
        <f t="shared" ref="O484" si="821">IF(R$83="","",O$197)</f>
        <v/>
      </c>
      <c r="P484" s="289" t="str">
        <f t="shared" ref="P484" si="822">IF(S$83="","",P$197)</f>
        <v/>
      </c>
      <c r="Q484" s="289" t="str">
        <f t="shared" ref="Q484" si="823">IF(T$83="","",Q$197)</f>
        <v/>
      </c>
      <c r="R484" s="289" t="str">
        <f t="shared" ref="R484" si="824">IF(U$83="","",R$197)</f>
        <v/>
      </c>
      <c r="S484" s="289" t="str">
        <f t="shared" ref="S484" si="825">IF(V$83="","",S$197)</f>
        <v/>
      </c>
      <c r="T484" s="289" t="str">
        <f t="shared" ref="T484" si="826">IF(W$83="","",T$197)</f>
        <v/>
      </c>
      <c r="U484" s="289" t="str">
        <f t="shared" ref="U484" si="827">IF(X$83="","",U$197)</f>
        <v/>
      </c>
      <c r="V484" s="289" t="str">
        <f t="shared" ref="V484" si="828">IF(Y$83="","",V$197)</f>
        <v/>
      </c>
      <c r="W484" s="289" t="str">
        <f t="shared" ref="W484" si="829">IF(Z$83="","",W$197)</f>
        <v/>
      </c>
      <c r="X484" s="289" t="str">
        <f t="shared" ref="X484" si="830">IF(AA$83="","",X$197)</f>
        <v/>
      </c>
      <c r="Y484" s="289" t="str">
        <f t="shared" ref="Y484" si="831">IF(AB$83="","",Y$197)</f>
        <v/>
      </c>
      <c r="Z484" s="289" t="str">
        <f t="shared" ref="Z484" si="832">IF(AC$83="","",Z$197)</f>
        <v/>
      </c>
      <c r="AA484" s="289" t="str">
        <f t="shared" ref="AA484" si="833">IF(AD$83="","",AA$197)</f>
        <v/>
      </c>
      <c r="AB484" s="289" t="str">
        <f t="shared" ref="AB484" si="834">IF(AE$83="","",AB$197)</f>
        <v/>
      </c>
      <c r="AC484" s="289" t="str">
        <f t="shared" ref="AC484" si="835">IF(AF$83="","",AC$197)</f>
        <v/>
      </c>
      <c r="AD484" s="289" t="str">
        <f t="shared" ref="AD484" si="836">IF(AG$83="","",AD$197)</f>
        <v/>
      </c>
      <c r="AE484" s="289" t="str">
        <f t="shared" ref="AE484" si="837">IF(AH$83="","",AE$197)</f>
        <v/>
      </c>
      <c r="AF484" s="289" t="str">
        <f t="shared" ref="AF484" si="838">IF(AI$83="","",AF$197)</f>
        <v/>
      </c>
      <c r="AG484" s="289" t="str">
        <f t="shared" ref="AG484" si="839">IF(AJ$83="","",AG$197)</f>
        <v/>
      </c>
    </row>
    <row r="485" spans="1:33" s="69" customFormat="1">
      <c r="A485" s="84" t="s">
        <v>13</v>
      </c>
      <c r="B485" s="85" t="s">
        <v>319</v>
      </c>
      <c r="C485" s="86" t="s">
        <v>1</v>
      </c>
      <c r="D485" s="289" t="str">
        <f t="shared" ref="D485:AG485" si="840">IF(G$83="","",IF(D$181="",0,$D$429*D$181))</f>
        <v/>
      </c>
      <c r="E485" s="289" t="str">
        <f t="shared" si="840"/>
        <v/>
      </c>
      <c r="F485" s="289" t="str">
        <f t="shared" si="840"/>
        <v/>
      </c>
      <c r="G485" s="289" t="str">
        <f t="shared" si="840"/>
        <v/>
      </c>
      <c r="H485" s="289" t="str">
        <f t="shared" si="840"/>
        <v/>
      </c>
      <c r="I485" s="289" t="str">
        <f t="shared" si="840"/>
        <v/>
      </c>
      <c r="J485" s="289" t="str">
        <f t="shared" si="840"/>
        <v/>
      </c>
      <c r="K485" s="289" t="str">
        <f t="shared" si="840"/>
        <v/>
      </c>
      <c r="L485" s="289" t="str">
        <f t="shared" si="840"/>
        <v/>
      </c>
      <c r="M485" s="289" t="str">
        <f t="shared" si="840"/>
        <v/>
      </c>
      <c r="N485" s="289" t="str">
        <f t="shared" si="840"/>
        <v/>
      </c>
      <c r="O485" s="289" t="str">
        <f t="shared" si="840"/>
        <v/>
      </c>
      <c r="P485" s="289" t="str">
        <f t="shared" si="840"/>
        <v/>
      </c>
      <c r="Q485" s="289" t="str">
        <f t="shared" si="840"/>
        <v/>
      </c>
      <c r="R485" s="289" t="str">
        <f t="shared" si="840"/>
        <v/>
      </c>
      <c r="S485" s="289" t="str">
        <f t="shared" si="840"/>
        <v/>
      </c>
      <c r="T485" s="289" t="str">
        <f t="shared" si="840"/>
        <v/>
      </c>
      <c r="U485" s="289" t="str">
        <f t="shared" si="840"/>
        <v/>
      </c>
      <c r="V485" s="289" t="str">
        <f t="shared" si="840"/>
        <v/>
      </c>
      <c r="W485" s="289" t="str">
        <f t="shared" si="840"/>
        <v/>
      </c>
      <c r="X485" s="289" t="str">
        <f t="shared" si="840"/>
        <v/>
      </c>
      <c r="Y485" s="289" t="str">
        <f t="shared" si="840"/>
        <v/>
      </c>
      <c r="Z485" s="289" t="str">
        <f t="shared" si="840"/>
        <v/>
      </c>
      <c r="AA485" s="289" t="str">
        <f t="shared" si="840"/>
        <v/>
      </c>
      <c r="AB485" s="289" t="str">
        <f t="shared" si="840"/>
        <v/>
      </c>
      <c r="AC485" s="289" t="str">
        <f t="shared" si="840"/>
        <v/>
      </c>
      <c r="AD485" s="289" t="str">
        <f t="shared" si="840"/>
        <v/>
      </c>
      <c r="AE485" s="289" t="str">
        <f t="shared" si="840"/>
        <v/>
      </c>
      <c r="AF485" s="289" t="str">
        <f t="shared" si="840"/>
        <v/>
      </c>
      <c r="AG485" s="289" t="str">
        <f t="shared" si="840"/>
        <v/>
      </c>
    </row>
    <row r="486" spans="1:33" s="69" customFormat="1" ht="22.5">
      <c r="A486" s="84" t="s">
        <v>14</v>
      </c>
      <c r="B486" s="85" t="s">
        <v>330</v>
      </c>
      <c r="C486" s="86" t="s">
        <v>1</v>
      </c>
      <c r="D486" s="289" t="str">
        <f>IF(G$83="","",D$367)</f>
        <v/>
      </c>
      <c r="E486" s="289" t="str">
        <f t="shared" ref="E486:AG486" si="841">IF(H$83="","",E$367)</f>
        <v/>
      </c>
      <c r="F486" s="289" t="str">
        <f t="shared" si="841"/>
        <v/>
      </c>
      <c r="G486" s="289" t="str">
        <f t="shared" si="841"/>
        <v/>
      </c>
      <c r="H486" s="289" t="str">
        <f t="shared" si="841"/>
        <v/>
      </c>
      <c r="I486" s="289" t="str">
        <f t="shared" si="841"/>
        <v/>
      </c>
      <c r="J486" s="289" t="str">
        <f t="shared" si="841"/>
        <v/>
      </c>
      <c r="K486" s="289" t="str">
        <f t="shared" si="841"/>
        <v/>
      </c>
      <c r="L486" s="289" t="str">
        <f t="shared" si="841"/>
        <v/>
      </c>
      <c r="M486" s="289" t="str">
        <f t="shared" si="841"/>
        <v/>
      </c>
      <c r="N486" s="289" t="str">
        <f t="shared" si="841"/>
        <v/>
      </c>
      <c r="O486" s="289" t="str">
        <f t="shared" si="841"/>
        <v/>
      </c>
      <c r="P486" s="289" t="str">
        <f t="shared" si="841"/>
        <v/>
      </c>
      <c r="Q486" s="289" t="str">
        <f t="shared" si="841"/>
        <v/>
      </c>
      <c r="R486" s="289" t="str">
        <f t="shared" si="841"/>
        <v/>
      </c>
      <c r="S486" s="289" t="str">
        <f t="shared" si="841"/>
        <v/>
      </c>
      <c r="T486" s="289" t="str">
        <f t="shared" si="841"/>
        <v/>
      </c>
      <c r="U486" s="289" t="str">
        <f t="shared" si="841"/>
        <v/>
      </c>
      <c r="V486" s="289" t="str">
        <f t="shared" si="841"/>
        <v/>
      </c>
      <c r="W486" s="289" t="str">
        <f t="shared" si="841"/>
        <v/>
      </c>
      <c r="X486" s="289" t="str">
        <f t="shared" si="841"/>
        <v/>
      </c>
      <c r="Y486" s="289" t="str">
        <f t="shared" si="841"/>
        <v/>
      </c>
      <c r="Z486" s="289" t="str">
        <f t="shared" si="841"/>
        <v/>
      </c>
      <c r="AA486" s="289" t="str">
        <f t="shared" si="841"/>
        <v/>
      </c>
      <c r="AB486" s="289" t="str">
        <f t="shared" si="841"/>
        <v/>
      </c>
      <c r="AC486" s="289" t="str">
        <f t="shared" si="841"/>
        <v/>
      </c>
      <c r="AD486" s="289" t="str">
        <f t="shared" si="841"/>
        <v/>
      </c>
      <c r="AE486" s="289" t="str">
        <f t="shared" si="841"/>
        <v/>
      </c>
      <c r="AF486" s="289" t="str">
        <f t="shared" si="841"/>
        <v/>
      </c>
      <c r="AG486" s="289" t="str">
        <f t="shared" si="841"/>
        <v/>
      </c>
    </row>
    <row r="487" spans="1:33" s="69" customFormat="1">
      <c r="A487" s="84" t="s">
        <v>15</v>
      </c>
      <c r="B487" s="85" t="s">
        <v>26</v>
      </c>
      <c r="C487" s="86" t="s">
        <v>1</v>
      </c>
      <c r="D487" s="289" t="str">
        <f>IF(Dane!D253="","",Dane!D253)</f>
        <v/>
      </c>
      <c r="E487" s="289" t="str">
        <f>IF(Dane!E253="","",Dane!E253)</f>
        <v/>
      </c>
      <c r="F487" s="289" t="str">
        <f>IF(Dane!F253="","",Dane!F253)</f>
        <v/>
      </c>
      <c r="G487" s="289" t="str">
        <f>IF(Dane!G253="","",Dane!G253)</f>
        <v/>
      </c>
      <c r="H487" s="289" t="str">
        <f>IF(Dane!H253="","",Dane!H253)</f>
        <v/>
      </c>
      <c r="I487" s="289" t="str">
        <f>IF(Dane!I253="","",Dane!I253)</f>
        <v/>
      </c>
      <c r="J487" s="289" t="str">
        <f>IF(Dane!J253="","",Dane!J253)</f>
        <v/>
      </c>
      <c r="K487" s="289" t="str">
        <f>IF(Dane!K253="","",Dane!K253)</f>
        <v/>
      </c>
      <c r="L487" s="289" t="str">
        <f>IF(Dane!L253="","",Dane!L253)</f>
        <v/>
      </c>
      <c r="M487" s="289" t="str">
        <f>IF(Dane!M253="","",Dane!M253)</f>
        <v/>
      </c>
      <c r="N487" s="289" t="str">
        <f>IF(Dane!N253="","",Dane!N253)</f>
        <v/>
      </c>
      <c r="O487" s="289" t="str">
        <f>IF(Dane!O253="","",Dane!O253)</f>
        <v/>
      </c>
      <c r="P487" s="289" t="str">
        <f>IF(Dane!P253="","",Dane!P253)</f>
        <v/>
      </c>
      <c r="Q487" s="289" t="str">
        <f>IF(Dane!Q253="","",Dane!Q253)</f>
        <v/>
      </c>
      <c r="R487" s="289" t="str">
        <f>IF(Dane!R253="","",Dane!R253)</f>
        <v/>
      </c>
      <c r="S487" s="289" t="str">
        <f>IF(Dane!S253="","",Dane!S253)</f>
        <v/>
      </c>
      <c r="T487" s="289" t="str">
        <f>IF(Dane!T253="","",Dane!T253)</f>
        <v/>
      </c>
      <c r="U487" s="289" t="str">
        <f>IF(Dane!U253="","",Dane!U253)</f>
        <v/>
      </c>
      <c r="V487" s="289" t="str">
        <f>IF(Dane!V253="","",Dane!V253)</f>
        <v/>
      </c>
      <c r="W487" s="289" t="str">
        <f>IF(Dane!W253="","",Dane!W253)</f>
        <v/>
      </c>
      <c r="X487" s="289" t="str">
        <f>IF(Dane!X253="","",Dane!X253)</f>
        <v/>
      </c>
      <c r="Y487" s="289" t="str">
        <f>IF(Dane!Y253="","",Dane!Y253)</f>
        <v/>
      </c>
      <c r="Z487" s="289" t="str">
        <f>IF(Dane!Z253="","",Dane!Z253)</f>
        <v/>
      </c>
      <c r="AA487" s="289" t="str">
        <f>IF(Dane!AA253="","",Dane!AA253)</f>
        <v/>
      </c>
      <c r="AB487" s="289" t="str">
        <f>IF(Dane!AB253="","",Dane!AB253)</f>
        <v/>
      </c>
      <c r="AC487" s="289" t="str">
        <f>IF(Dane!AC253="","",Dane!AC253)</f>
        <v/>
      </c>
      <c r="AD487" s="289" t="str">
        <f>IF(Dane!AD253="","",Dane!AD253)</f>
        <v/>
      </c>
      <c r="AE487" s="289" t="str">
        <f>IF(Dane!AE253="","",Dane!AE253)</f>
        <v/>
      </c>
      <c r="AF487" s="289" t="str">
        <f>IF(Dane!AF253="","",Dane!AF253)</f>
        <v/>
      </c>
      <c r="AG487" s="289" t="str">
        <f>IF(Dane!AG253="","",Dane!AG253)</f>
        <v/>
      </c>
    </row>
    <row r="488" spans="1:33" s="69" customFormat="1">
      <c r="A488" s="84" t="s">
        <v>16</v>
      </c>
      <c r="B488" s="85" t="s">
        <v>27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 ht="22.5">
      <c r="A489" s="125" t="s">
        <v>17</v>
      </c>
      <c r="B489" s="94" t="s">
        <v>332</v>
      </c>
      <c r="C489" s="123" t="s">
        <v>1</v>
      </c>
      <c r="D489" s="286" t="str">
        <f>IF(Dane!D255="","",Dane!D255)</f>
        <v/>
      </c>
      <c r="E489" s="286" t="str">
        <f>IF(Dane!E255="","",Dane!E255)</f>
        <v/>
      </c>
      <c r="F489" s="286" t="str">
        <f>IF(Dane!F255="","",Dane!F255)</f>
        <v/>
      </c>
      <c r="G489" s="286" t="str">
        <f>IF(Dane!G255="","",Dane!G255)</f>
        <v/>
      </c>
      <c r="H489" s="286" t="str">
        <f>IF(Dane!H255="","",Dane!H255)</f>
        <v/>
      </c>
      <c r="I489" s="286" t="str">
        <f>IF(Dane!I255="","",Dane!I255)</f>
        <v/>
      </c>
      <c r="J489" s="286" t="str">
        <f>IF(Dane!J255="","",Dane!J255)</f>
        <v/>
      </c>
      <c r="K489" s="286" t="str">
        <f>IF(Dane!K255="","",Dane!K255)</f>
        <v/>
      </c>
      <c r="L489" s="286" t="str">
        <f>IF(Dane!L255="","",Dane!L255)</f>
        <v/>
      </c>
      <c r="M489" s="286" t="str">
        <f>IF(Dane!M255="","",Dane!M255)</f>
        <v/>
      </c>
      <c r="N489" s="286" t="str">
        <f>IF(Dane!N255="","",Dane!N255)</f>
        <v/>
      </c>
      <c r="O489" s="286" t="str">
        <f>IF(Dane!O255="","",Dane!O255)</f>
        <v/>
      </c>
      <c r="P489" s="286" t="str">
        <f>IF(Dane!P255="","",Dane!P255)</f>
        <v/>
      </c>
      <c r="Q489" s="286" t="str">
        <f>IF(Dane!Q255="","",Dane!Q255)</f>
        <v/>
      </c>
      <c r="R489" s="286" t="str">
        <f>IF(Dane!R255="","",Dane!R255)</f>
        <v/>
      </c>
      <c r="S489" s="286" t="str">
        <f>IF(Dane!S255="","",Dane!S255)</f>
        <v/>
      </c>
      <c r="T489" s="286" t="str">
        <f>IF(Dane!T255="","",Dane!T255)</f>
        <v/>
      </c>
      <c r="U489" s="286" t="str">
        <f>IF(Dane!U255="","",Dane!U255)</f>
        <v/>
      </c>
      <c r="V489" s="286" t="str">
        <f>IF(Dane!V255="","",Dane!V255)</f>
        <v/>
      </c>
      <c r="W489" s="286" t="str">
        <f>IF(Dane!W255="","",Dane!W255)</f>
        <v/>
      </c>
      <c r="X489" s="286" t="str">
        <f>IF(Dane!X255="","",Dane!X255)</f>
        <v/>
      </c>
      <c r="Y489" s="286" t="str">
        <f>IF(Dane!Y255="","",Dane!Y255)</f>
        <v/>
      </c>
      <c r="Z489" s="286" t="str">
        <f>IF(Dane!Z255="","",Dane!Z255)</f>
        <v/>
      </c>
      <c r="AA489" s="286" t="str">
        <f>IF(Dane!AA255="","",Dane!AA255)</f>
        <v/>
      </c>
      <c r="AB489" s="286" t="str">
        <f>IF(Dane!AB255="","",Dane!AB255)</f>
        <v/>
      </c>
      <c r="AC489" s="286" t="str">
        <f>IF(Dane!AC255="","",Dane!AC255)</f>
        <v/>
      </c>
      <c r="AD489" s="286" t="str">
        <f>IF(Dane!AD255="","",Dane!AD255)</f>
        <v/>
      </c>
      <c r="AE489" s="286" t="str">
        <f>IF(Dane!AE255="","",Dane!AE255)</f>
        <v/>
      </c>
      <c r="AF489" s="286" t="str">
        <f>IF(Dane!AF255="","",Dane!AF255)</f>
        <v/>
      </c>
      <c r="AG489" s="286" t="str">
        <f>IF(Dane!AG255="","",Dane!AG255)</f>
        <v/>
      </c>
    </row>
    <row r="490" spans="1:33" s="69" customFormat="1">
      <c r="A490" s="606">
        <v>2</v>
      </c>
      <c r="B490" s="607" t="s">
        <v>28</v>
      </c>
      <c r="C490" s="608" t="s">
        <v>1</v>
      </c>
      <c r="D490" s="609" t="str">
        <f>IF(G$83="","",SUM(D491:D497))</f>
        <v/>
      </c>
      <c r="E490" s="609" t="str">
        <f t="shared" ref="E490" si="842">IF(H$83="","",SUM(E491:E497))</f>
        <v/>
      </c>
      <c r="F490" s="609" t="str">
        <f t="shared" ref="F490" si="843">IF(I$83="","",SUM(F491:F497))</f>
        <v/>
      </c>
      <c r="G490" s="609" t="str">
        <f t="shared" ref="G490" si="844">IF(J$83="","",SUM(G491:G497))</f>
        <v/>
      </c>
      <c r="H490" s="609" t="str">
        <f t="shared" ref="H490" si="845">IF(K$83="","",SUM(H491:H497))</f>
        <v/>
      </c>
      <c r="I490" s="609" t="str">
        <f t="shared" ref="I490" si="846">IF(L$83="","",SUM(I491:I497))</f>
        <v/>
      </c>
      <c r="J490" s="609" t="str">
        <f t="shared" ref="J490" si="847">IF(M$83="","",SUM(J491:J497))</f>
        <v/>
      </c>
      <c r="K490" s="609" t="str">
        <f t="shared" ref="K490" si="848">IF(N$83="","",SUM(K491:K497))</f>
        <v/>
      </c>
      <c r="L490" s="609" t="str">
        <f t="shared" ref="L490" si="849">IF(O$83="","",SUM(L491:L497))</f>
        <v/>
      </c>
      <c r="M490" s="609" t="str">
        <f t="shared" ref="M490" si="850">IF(P$83="","",SUM(M491:M497))</f>
        <v/>
      </c>
      <c r="N490" s="609" t="str">
        <f t="shared" ref="N490" si="851">IF(Q$83="","",SUM(N491:N497))</f>
        <v/>
      </c>
      <c r="O490" s="609" t="str">
        <f t="shared" ref="O490" si="852">IF(R$83="","",SUM(O491:O497))</f>
        <v/>
      </c>
      <c r="P490" s="609" t="str">
        <f t="shared" ref="P490" si="853">IF(S$83="","",SUM(P491:P497))</f>
        <v/>
      </c>
      <c r="Q490" s="609" t="str">
        <f t="shared" ref="Q490" si="854">IF(T$83="","",SUM(Q491:Q497))</f>
        <v/>
      </c>
      <c r="R490" s="609" t="str">
        <f t="shared" ref="R490" si="855">IF(U$83="","",SUM(R491:R497))</f>
        <v/>
      </c>
      <c r="S490" s="609" t="str">
        <f t="shared" ref="S490" si="856">IF(V$83="","",SUM(S491:S497))</f>
        <v/>
      </c>
      <c r="T490" s="609" t="str">
        <f t="shared" ref="T490" si="857">IF(W$83="","",SUM(T491:T497))</f>
        <v/>
      </c>
      <c r="U490" s="609" t="str">
        <f t="shared" ref="U490" si="858">IF(X$83="","",SUM(U491:U497))</f>
        <v/>
      </c>
      <c r="V490" s="609" t="str">
        <f t="shared" ref="V490" si="859">IF(Y$83="","",SUM(V491:V497))</f>
        <v/>
      </c>
      <c r="W490" s="609" t="str">
        <f t="shared" ref="W490" si="860">IF(Z$83="","",SUM(W491:W497))</f>
        <v/>
      </c>
      <c r="X490" s="609" t="str">
        <f t="shared" ref="X490" si="861">IF(AA$83="","",SUM(X491:X497))</f>
        <v/>
      </c>
      <c r="Y490" s="609" t="str">
        <f t="shared" ref="Y490" si="862">IF(AB$83="","",SUM(Y491:Y497))</f>
        <v/>
      </c>
      <c r="Z490" s="609" t="str">
        <f t="shared" ref="Z490" si="863">IF(AC$83="","",SUM(Z491:Z497))</f>
        <v/>
      </c>
      <c r="AA490" s="609" t="str">
        <f t="shared" ref="AA490" si="864">IF(AD$83="","",SUM(AA491:AA497))</f>
        <v/>
      </c>
      <c r="AB490" s="609" t="str">
        <f t="shared" ref="AB490" si="865">IF(AE$83="","",SUM(AB491:AB497))</f>
        <v/>
      </c>
      <c r="AC490" s="609" t="str">
        <f t="shared" ref="AC490" si="866">IF(AF$83="","",SUM(AC491:AC497))</f>
        <v/>
      </c>
      <c r="AD490" s="609" t="str">
        <f t="shared" ref="AD490" si="867">IF(AG$83="","",SUM(AD491:AD497))</f>
        <v/>
      </c>
      <c r="AE490" s="609" t="str">
        <f t="shared" ref="AE490" si="868">IF(AH$83="","",SUM(AE491:AE497))</f>
        <v/>
      </c>
      <c r="AF490" s="609" t="str">
        <f t="shared" ref="AF490" si="869">IF(AI$83="","",SUM(AF491:AF497))</f>
        <v/>
      </c>
      <c r="AG490" s="609" t="str">
        <f t="shared" ref="AG490" si="870">IF(AJ$83="","",SUM(AG491:AG497))</f>
        <v/>
      </c>
    </row>
    <row r="491" spans="1:33" s="69" customFormat="1">
      <c r="A491" s="84" t="s">
        <v>35</v>
      </c>
      <c r="B491" s="85" t="s">
        <v>295</v>
      </c>
      <c r="C491" s="86" t="s">
        <v>1</v>
      </c>
      <c r="D491" s="289" t="str">
        <f>IF(G$83="","",IF(D$185="",0,D$185))</f>
        <v/>
      </c>
      <c r="E491" s="289" t="str">
        <f t="shared" ref="E491" si="871">IF(H$83="","",IF(E$185="",0,E$185))</f>
        <v/>
      </c>
      <c r="F491" s="289" t="str">
        <f t="shared" ref="F491" si="872">IF(I$83="","",IF(F$185="",0,F$185))</f>
        <v/>
      </c>
      <c r="G491" s="289" t="str">
        <f t="shared" ref="G491" si="873">IF(J$83="","",IF(G$185="",0,G$185))</f>
        <v/>
      </c>
      <c r="H491" s="289" t="str">
        <f t="shared" ref="H491" si="874">IF(K$83="","",IF(H$185="",0,H$185))</f>
        <v/>
      </c>
      <c r="I491" s="289" t="str">
        <f t="shared" ref="I491" si="875">IF(L$83="","",IF(I$185="",0,I$185))</f>
        <v/>
      </c>
      <c r="J491" s="289" t="str">
        <f t="shared" ref="J491" si="876">IF(M$83="","",IF(J$185="",0,J$185))</f>
        <v/>
      </c>
      <c r="K491" s="289" t="str">
        <f t="shared" ref="K491" si="877">IF(N$83="","",IF(K$185="",0,K$185))</f>
        <v/>
      </c>
      <c r="L491" s="289" t="str">
        <f t="shared" ref="L491" si="878">IF(O$83="","",IF(L$185="",0,L$185))</f>
        <v/>
      </c>
      <c r="M491" s="289" t="str">
        <f t="shared" ref="M491" si="879">IF(P$83="","",IF(M$185="",0,M$185))</f>
        <v/>
      </c>
      <c r="N491" s="289" t="str">
        <f t="shared" ref="N491" si="880">IF(Q$83="","",IF(N$185="",0,N$185))</f>
        <v/>
      </c>
      <c r="O491" s="289" t="str">
        <f t="shared" ref="O491" si="881">IF(R$83="","",IF(O$185="",0,O$185))</f>
        <v/>
      </c>
      <c r="P491" s="289" t="str">
        <f t="shared" ref="P491" si="882">IF(S$83="","",IF(P$185="",0,P$185))</f>
        <v/>
      </c>
      <c r="Q491" s="289" t="str">
        <f t="shared" ref="Q491" si="883">IF(T$83="","",IF(Q$185="",0,Q$185))</f>
        <v/>
      </c>
      <c r="R491" s="289" t="str">
        <f t="shared" ref="R491" si="884">IF(U$83="","",IF(R$185="",0,R$185))</f>
        <v/>
      </c>
      <c r="S491" s="289" t="str">
        <f t="shared" ref="S491" si="885">IF(V$83="","",IF(S$185="",0,S$185))</f>
        <v/>
      </c>
      <c r="T491" s="289" t="str">
        <f t="shared" ref="T491" si="886">IF(W$83="","",IF(T$185="",0,T$185))</f>
        <v/>
      </c>
      <c r="U491" s="289" t="str">
        <f t="shared" ref="U491" si="887">IF(X$83="","",IF(U$185="",0,U$185))</f>
        <v/>
      </c>
      <c r="V491" s="289" t="str">
        <f t="shared" ref="V491" si="888">IF(Y$83="","",IF(V$185="",0,V$185))</f>
        <v/>
      </c>
      <c r="W491" s="289" t="str">
        <f t="shared" ref="W491" si="889">IF(Z$83="","",IF(W$185="",0,W$185))</f>
        <v/>
      </c>
      <c r="X491" s="289" t="str">
        <f t="shared" ref="X491" si="890">IF(AA$83="","",IF(X$185="",0,X$185))</f>
        <v/>
      </c>
      <c r="Y491" s="289" t="str">
        <f t="shared" ref="Y491" si="891">IF(AB$83="","",IF(Y$185="",0,Y$185))</f>
        <v/>
      </c>
      <c r="Z491" s="289" t="str">
        <f t="shared" ref="Z491" si="892">IF(AC$83="","",IF(Z$185="",0,Z$185))</f>
        <v/>
      </c>
      <c r="AA491" s="289" t="str">
        <f t="shared" ref="AA491" si="893">IF(AD$83="","",IF(AA$185="",0,AA$185))</f>
        <v/>
      </c>
      <c r="AB491" s="289" t="str">
        <f t="shared" ref="AB491" si="894">IF(AE$83="","",IF(AB$185="",0,AB$185))</f>
        <v/>
      </c>
      <c r="AC491" s="289" t="str">
        <f t="shared" ref="AC491" si="895">IF(AF$83="","",IF(AC$185="",0,AC$185))</f>
        <v/>
      </c>
      <c r="AD491" s="289" t="str">
        <f t="shared" ref="AD491" si="896">IF(AG$83="","",IF(AD$185="",0,AD$185))</f>
        <v/>
      </c>
      <c r="AE491" s="289" t="str">
        <f t="shared" ref="AE491" si="897">IF(AH$83="","",IF(AE$185="",0,AE$185))</f>
        <v/>
      </c>
      <c r="AF491" s="289" t="str">
        <f t="shared" ref="AF491" si="898">IF(AI$83="","",IF(AF$185="",0,AF$185))</f>
        <v/>
      </c>
      <c r="AG491" s="289" t="str">
        <f t="shared" ref="AG491" si="899">IF(AJ$83="","",IF(AG$185="",0,AG$185))</f>
        <v/>
      </c>
    </row>
    <row r="492" spans="1:33" s="69" customFormat="1" ht="22.5">
      <c r="A492" s="84" t="s">
        <v>36</v>
      </c>
      <c r="B492" s="85" t="s">
        <v>331</v>
      </c>
      <c r="C492" s="86" t="s">
        <v>1</v>
      </c>
      <c r="D492" s="289" t="str">
        <f t="shared" ref="D492:AG492" si="900">IF(G$83="","",SUM(D235,D$189)-SUM(D220,D223))</f>
        <v/>
      </c>
      <c r="E492" s="289" t="str">
        <f t="shared" si="900"/>
        <v/>
      </c>
      <c r="F492" s="289" t="str">
        <f t="shared" si="900"/>
        <v/>
      </c>
      <c r="G492" s="289" t="str">
        <f t="shared" si="900"/>
        <v/>
      </c>
      <c r="H492" s="289" t="str">
        <f t="shared" si="900"/>
        <v/>
      </c>
      <c r="I492" s="289" t="str">
        <f t="shared" si="900"/>
        <v/>
      </c>
      <c r="J492" s="289" t="str">
        <f t="shared" si="900"/>
        <v/>
      </c>
      <c r="K492" s="289" t="str">
        <f t="shared" si="900"/>
        <v/>
      </c>
      <c r="L492" s="289" t="str">
        <f t="shared" si="900"/>
        <v/>
      </c>
      <c r="M492" s="289" t="str">
        <f t="shared" si="900"/>
        <v/>
      </c>
      <c r="N492" s="289" t="str">
        <f t="shared" si="900"/>
        <v/>
      </c>
      <c r="O492" s="289" t="str">
        <f t="shared" si="900"/>
        <v/>
      </c>
      <c r="P492" s="289" t="str">
        <f t="shared" si="900"/>
        <v/>
      </c>
      <c r="Q492" s="289" t="str">
        <f t="shared" si="900"/>
        <v/>
      </c>
      <c r="R492" s="289" t="str">
        <f t="shared" si="900"/>
        <v/>
      </c>
      <c r="S492" s="289" t="str">
        <f t="shared" si="900"/>
        <v/>
      </c>
      <c r="T492" s="289" t="str">
        <f t="shared" si="900"/>
        <v/>
      </c>
      <c r="U492" s="289" t="str">
        <f t="shared" si="900"/>
        <v/>
      </c>
      <c r="V492" s="289" t="str">
        <f t="shared" si="900"/>
        <v/>
      </c>
      <c r="W492" s="289" t="str">
        <f t="shared" si="900"/>
        <v/>
      </c>
      <c r="X492" s="289" t="str">
        <f t="shared" si="900"/>
        <v/>
      </c>
      <c r="Y492" s="289" t="str">
        <f t="shared" si="900"/>
        <v/>
      </c>
      <c r="Z492" s="289" t="str">
        <f t="shared" si="900"/>
        <v/>
      </c>
      <c r="AA492" s="289" t="str">
        <f t="shared" si="900"/>
        <v/>
      </c>
      <c r="AB492" s="289" t="str">
        <f t="shared" si="900"/>
        <v/>
      </c>
      <c r="AC492" s="289" t="str">
        <f t="shared" si="900"/>
        <v/>
      </c>
      <c r="AD492" s="289" t="str">
        <f t="shared" si="900"/>
        <v/>
      </c>
      <c r="AE492" s="289" t="str">
        <f t="shared" si="900"/>
        <v/>
      </c>
      <c r="AF492" s="289" t="str">
        <f t="shared" si="900"/>
        <v/>
      </c>
      <c r="AG492" s="289" t="str">
        <f t="shared" si="900"/>
        <v/>
      </c>
    </row>
    <row r="493" spans="1:33" s="69" customFormat="1">
      <c r="A493" s="84" t="s">
        <v>37</v>
      </c>
      <c r="B493" s="85" t="s">
        <v>327</v>
      </c>
      <c r="C493" s="86" t="s">
        <v>1</v>
      </c>
      <c r="D493" s="289" t="str">
        <f>IF(G$83="","",D$198)</f>
        <v/>
      </c>
      <c r="E493" s="289" t="str">
        <f t="shared" ref="E493" si="901">IF(H$83="","",E$198)</f>
        <v/>
      </c>
      <c r="F493" s="289" t="str">
        <f t="shared" ref="F493" si="902">IF(I$83="","",F$198)</f>
        <v/>
      </c>
      <c r="G493" s="289" t="str">
        <f t="shared" ref="G493" si="903">IF(J$83="","",G$198)</f>
        <v/>
      </c>
      <c r="H493" s="289" t="str">
        <f t="shared" ref="H493" si="904">IF(K$83="","",H$198)</f>
        <v/>
      </c>
      <c r="I493" s="289" t="str">
        <f t="shared" ref="I493" si="905">IF(L$83="","",I$198)</f>
        <v/>
      </c>
      <c r="J493" s="289" t="str">
        <f t="shared" ref="J493" si="906">IF(M$83="","",J$198)</f>
        <v/>
      </c>
      <c r="K493" s="289" t="str">
        <f t="shared" ref="K493" si="907">IF(N$83="","",K$198)</f>
        <v/>
      </c>
      <c r="L493" s="289" t="str">
        <f t="shared" ref="L493" si="908">IF(O$83="","",L$198)</f>
        <v/>
      </c>
      <c r="M493" s="289" t="str">
        <f t="shared" ref="M493" si="909">IF(P$83="","",M$198)</f>
        <v/>
      </c>
      <c r="N493" s="289" t="str">
        <f t="shared" ref="N493" si="910">IF(Q$83="","",N$198)</f>
        <v/>
      </c>
      <c r="O493" s="289" t="str">
        <f t="shared" ref="O493" si="911">IF(R$83="","",O$198)</f>
        <v/>
      </c>
      <c r="P493" s="289" t="str">
        <f t="shared" ref="P493" si="912">IF(S$83="","",P$198)</f>
        <v/>
      </c>
      <c r="Q493" s="289" t="str">
        <f t="shared" ref="Q493" si="913">IF(T$83="","",Q$198)</f>
        <v/>
      </c>
      <c r="R493" s="289" t="str">
        <f t="shared" ref="R493" si="914">IF(U$83="","",R$198)</f>
        <v/>
      </c>
      <c r="S493" s="289" t="str">
        <f t="shared" ref="S493" si="915">IF(V$83="","",S$198)</f>
        <v/>
      </c>
      <c r="T493" s="289" t="str">
        <f t="shared" ref="T493" si="916">IF(W$83="","",T$198)</f>
        <v/>
      </c>
      <c r="U493" s="289" t="str">
        <f t="shared" ref="U493" si="917">IF(X$83="","",U$198)</f>
        <v/>
      </c>
      <c r="V493" s="289" t="str">
        <f t="shared" ref="V493" si="918">IF(Y$83="","",V$198)</f>
        <v/>
      </c>
      <c r="W493" s="289" t="str">
        <f t="shared" ref="W493" si="919">IF(Z$83="","",W$198)</f>
        <v/>
      </c>
      <c r="X493" s="289" t="str">
        <f t="shared" ref="X493" si="920">IF(AA$83="","",X$198)</f>
        <v/>
      </c>
      <c r="Y493" s="289" t="str">
        <f t="shared" ref="Y493" si="921">IF(AB$83="","",Y$198)</f>
        <v/>
      </c>
      <c r="Z493" s="289" t="str">
        <f t="shared" ref="Z493" si="922">IF(AC$83="","",Z$198)</f>
        <v/>
      </c>
      <c r="AA493" s="289" t="str">
        <f t="shared" ref="AA493" si="923">IF(AD$83="","",AA$198)</f>
        <v/>
      </c>
      <c r="AB493" s="289" t="str">
        <f t="shared" ref="AB493" si="924">IF(AE$83="","",AB$198)</f>
        <v/>
      </c>
      <c r="AC493" s="289" t="str">
        <f t="shared" ref="AC493" si="925">IF(AF$83="","",AC$198)</f>
        <v/>
      </c>
      <c r="AD493" s="289" t="str">
        <f t="shared" ref="AD493" si="926">IF(AG$83="","",AD$198)</f>
        <v/>
      </c>
      <c r="AE493" s="289" t="str">
        <f t="shared" ref="AE493" si="927">IF(AH$83="","",AE$198)</f>
        <v/>
      </c>
      <c r="AF493" s="289" t="str">
        <f t="shared" ref="AF493" si="928">IF(AI$83="","",AF$198)</f>
        <v/>
      </c>
      <c r="AG493" s="289" t="str">
        <f t="shared" ref="AG493" si="929">IF(AJ$83="","",AG$198)</f>
        <v/>
      </c>
    </row>
    <row r="494" spans="1:33" s="69" customFormat="1">
      <c r="A494" s="84" t="s">
        <v>38</v>
      </c>
      <c r="B494" s="85" t="s">
        <v>328</v>
      </c>
      <c r="C494" s="86" t="s">
        <v>1</v>
      </c>
      <c r="D494" s="289" t="str">
        <f>IF(G$83="","",D$199)</f>
        <v/>
      </c>
      <c r="E494" s="289" t="str">
        <f t="shared" ref="E494" si="930">IF(H$83="","",E$199)</f>
        <v/>
      </c>
      <c r="F494" s="289" t="str">
        <f t="shared" ref="F494" si="931">IF(I$83="","",F$199)</f>
        <v/>
      </c>
      <c r="G494" s="289" t="str">
        <f t="shared" ref="G494" si="932">IF(J$83="","",G$199)</f>
        <v/>
      </c>
      <c r="H494" s="289" t="str">
        <f t="shared" ref="H494" si="933">IF(K$83="","",H$199)</f>
        <v/>
      </c>
      <c r="I494" s="289" t="str">
        <f t="shared" ref="I494" si="934">IF(L$83="","",I$199)</f>
        <v/>
      </c>
      <c r="J494" s="289" t="str">
        <f t="shared" ref="J494" si="935">IF(M$83="","",J$199)</f>
        <v/>
      </c>
      <c r="K494" s="289" t="str">
        <f t="shared" ref="K494" si="936">IF(N$83="","",K$199)</f>
        <v/>
      </c>
      <c r="L494" s="289" t="str">
        <f t="shared" ref="L494" si="937">IF(O$83="","",L$199)</f>
        <v/>
      </c>
      <c r="M494" s="289" t="str">
        <f t="shared" ref="M494" si="938">IF(P$83="","",M$199)</f>
        <v/>
      </c>
      <c r="N494" s="289" t="str">
        <f t="shared" ref="N494" si="939">IF(Q$83="","",N$199)</f>
        <v/>
      </c>
      <c r="O494" s="289" t="str">
        <f t="shared" ref="O494" si="940">IF(R$83="","",O$199)</f>
        <v/>
      </c>
      <c r="P494" s="289" t="str">
        <f t="shared" ref="P494" si="941">IF(S$83="","",P$199)</f>
        <v/>
      </c>
      <c r="Q494" s="289" t="str">
        <f t="shared" ref="Q494" si="942">IF(T$83="","",Q$199)</f>
        <v/>
      </c>
      <c r="R494" s="289" t="str">
        <f t="shared" ref="R494" si="943">IF(U$83="","",R$199)</f>
        <v/>
      </c>
      <c r="S494" s="289" t="str">
        <f t="shared" ref="S494" si="944">IF(V$83="","",S$199)</f>
        <v/>
      </c>
      <c r="T494" s="289" t="str">
        <f t="shared" ref="T494" si="945">IF(W$83="","",T$199)</f>
        <v/>
      </c>
      <c r="U494" s="289" t="str">
        <f t="shared" ref="U494" si="946">IF(X$83="","",U$199)</f>
        <v/>
      </c>
      <c r="V494" s="289" t="str">
        <f t="shared" ref="V494" si="947">IF(Y$83="","",V$199)</f>
        <v/>
      </c>
      <c r="W494" s="289" t="str">
        <f t="shared" ref="W494" si="948">IF(Z$83="","",W$199)</f>
        <v/>
      </c>
      <c r="X494" s="289" t="str">
        <f t="shared" ref="X494" si="949">IF(AA$83="","",X$199)</f>
        <v/>
      </c>
      <c r="Y494" s="289" t="str">
        <f t="shared" ref="Y494" si="950">IF(AB$83="","",Y$199)</f>
        <v/>
      </c>
      <c r="Z494" s="289" t="str">
        <f t="shared" ref="Z494" si="951">IF(AC$83="","",Z$199)</f>
        <v/>
      </c>
      <c r="AA494" s="289" t="str">
        <f t="shared" ref="AA494" si="952">IF(AD$83="","",AA$199)</f>
        <v/>
      </c>
      <c r="AB494" s="289" t="str">
        <f t="shared" ref="AB494" si="953">IF(AE$83="","",AB$199)</f>
        <v/>
      </c>
      <c r="AC494" s="289" t="str">
        <f t="shared" ref="AC494" si="954">IF(AF$83="","",AC$199)</f>
        <v/>
      </c>
      <c r="AD494" s="289" t="str">
        <f t="shared" ref="AD494" si="955">IF(AG$83="","",AD$199)</f>
        <v/>
      </c>
      <c r="AE494" s="289" t="str">
        <f t="shared" ref="AE494" si="956">IF(AH$83="","",AE$199)</f>
        <v/>
      </c>
      <c r="AF494" s="289" t="str">
        <f t="shared" ref="AF494" si="957">IF(AI$83="","",AF$199)</f>
        <v/>
      </c>
      <c r="AG494" s="289" t="str">
        <f t="shared" ref="AG494" si="958">IF(AJ$83="","",AG$199)</f>
        <v/>
      </c>
    </row>
    <row r="495" spans="1:33" s="69" customFormat="1">
      <c r="A495" s="84" t="s">
        <v>39</v>
      </c>
      <c r="B495" s="85" t="s">
        <v>326</v>
      </c>
      <c r="C495" s="86" t="s">
        <v>1</v>
      </c>
      <c r="D495" s="289" t="str">
        <f t="shared" ref="D495:AG495" si="959">IF(G$83="","",IF(SUM(D486)-SUM(D492,D494,D220,D223)&gt;0,(SUM(D486)-SUM(D492,D494,D220,D223))*$D$43,0))</f>
        <v/>
      </c>
      <c r="E495" s="289" t="str">
        <f t="shared" si="959"/>
        <v/>
      </c>
      <c r="F495" s="289" t="str">
        <f t="shared" si="959"/>
        <v/>
      </c>
      <c r="G495" s="289" t="str">
        <f t="shared" si="959"/>
        <v/>
      </c>
      <c r="H495" s="289" t="str">
        <f t="shared" si="959"/>
        <v/>
      </c>
      <c r="I495" s="289" t="str">
        <f t="shared" si="959"/>
        <v/>
      </c>
      <c r="J495" s="289" t="str">
        <f t="shared" si="959"/>
        <v/>
      </c>
      <c r="K495" s="289" t="str">
        <f t="shared" si="959"/>
        <v/>
      </c>
      <c r="L495" s="289" t="str">
        <f t="shared" si="959"/>
        <v/>
      </c>
      <c r="M495" s="289" t="str">
        <f t="shared" si="959"/>
        <v/>
      </c>
      <c r="N495" s="289" t="str">
        <f t="shared" si="959"/>
        <v/>
      </c>
      <c r="O495" s="289" t="str">
        <f t="shared" si="959"/>
        <v/>
      </c>
      <c r="P495" s="289" t="str">
        <f t="shared" si="959"/>
        <v/>
      </c>
      <c r="Q495" s="289" t="str">
        <f t="shared" si="959"/>
        <v/>
      </c>
      <c r="R495" s="289" t="str">
        <f t="shared" si="959"/>
        <v/>
      </c>
      <c r="S495" s="289" t="str">
        <f t="shared" si="959"/>
        <v/>
      </c>
      <c r="T495" s="289" t="str">
        <f t="shared" si="959"/>
        <v/>
      </c>
      <c r="U495" s="289" t="str">
        <f t="shared" si="959"/>
        <v/>
      </c>
      <c r="V495" s="289" t="str">
        <f t="shared" si="959"/>
        <v/>
      </c>
      <c r="W495" s="289" t="str">
        <f t="shared" si="959"/>
        <v/>
      </c>
      <c r="X495" s="289" t="str">
        <f t="shared" si="959"/>
        <v/>
      </c>
      <c r="Y495" s="289" t="str">
        <f t="shared" si="959"/>
        <v/>
      </c>
      <c r="Z495" s="289" t="str">
        <f t="shared" si="959"/>
        <v/>
      </c>
      <c r="AA495" s="289" t="str">
        <f t="shared" si="959"/>
        <v/>
      </c>
      <c r="AB495" s="289" t="str">
        <f t="shared" si="959"/>
        <v/>
      </c>
      <c r="AC495" s="289" t="str">
        <f t="shared" si="959"/>
        <v/>
      </c>
      <c r="AD495" s="289" t="str">
        <f t="shared" si="959"/>
        <v/>
      </c>
      <c r="AE495" s="289" t="str">
        <f t="shared" si="959"/>
        <v/>
      </c>
      <c r="AF495" s="289" t="str">
        <f t="shared" si="959"/>
        <v/>
      </c>
      <c r="AG495" s="289" t="str">
        <f t="shared" si="959"/>
        <v/>
      </c>
    </row>
    <row r="496" spans="1:33" s="69" customFormat="1">
      <c r="A496" s="84" t="s">
        <v>40</v>
      </c>
      <c r="B496" s="85" t="s">
        <v>333</v>
      </c>
      <c r="C496" s="86" t="s">
        <v>1</v>
      </c>
      <c r="D496" s="289" t="str">
        <f>IF(Dane!D257="","",Dane!D257)</f>
        <v/>
      </c>
      <c r="E496" s="289" t="str">
        <f>IF(Dane!E257="","",Dane!E257)</f>
        <v/>
      </c>
      <c r="F496" s="289" t="str">
        <f>IF(Dane!F257="","",Dane!F257)</f>
        <v/>
      </c>
      <c r="G496" s="289" t="str">
        <f>IF(Dane!G257="","",Dane!G257)</f>
        <v/>
      </c>
      <c r="H496" s="289" t="str">
        <f>IF(Dane!H257="","",Dane!H257)</f>
        <v/>
      </c>
      <c r="I496" s="289" t="str">
        <f>IF(Dane!I257="","",Dane!I257)</f>
        <v/>
      </c>
      <c r="J496" s="289" t="str">
        <f>IF(Dane!J257="","",Dane!J257)</f>
        <v/>
      </c>
      <c r="K496" s="289" t="str">
        <f>IF(Dane!K257="","",Dane!K257)</f>
        <v/>
      </c>
      <c r="L496" s="289" t="str">
        <f>IF(Dane!L257="","",Dane!L257)</f>
        <v/>
      </c>
      <c r="M496" s="289" t="str">
        <f>IF(Dane!M257="","",Dane!M257)</f>
        <v/>
      </c>
      <c r="N496" s="289" t="str">
        <f>IF(Dane!N257="","",Dane!N257)</f>
        <v/>
      </c>
      <c r="O496" s="289" t="str">
        <f>IF(Dane!O257="","",Dane!O257)</f>
        <v/>
      </c>
      <c r="P496" s="289" t="str">
        <f>IF(Dane!P257="","",Dane!P257)</f>
        <v/>
      </c>
      <c r="Q496" s="289" t="str">
        <f>IF(Dane!Q257="","",Dane!Q257)</f>
        <v/>
      </c>
      <c r="R496" s="289" t="str">
        <f>IF(Dane!R257="","",Dane!R257)</f>
        <v/>
      </c>
      <c r="S496" s="289" t="str">
        <f>IF(Dane!S257="","",Dane!S257)</f>
        <v/>
      </c>
      <c r="T496" s="289" t="str">
        <f>IF(Dane!T257="","",Dane!T257)</f>
        <v/>
      </c>
      <c r="U496" s="289" t="str">
        <f>IF(Dane!U257="","",Dane!U257)</f>
        <v/>
      </c>
      <c r="V496" s="289" t="str">
        <f>IF(Dane!V257="","",Dane!V257)</f>
        <v/>
      </c>
      <c r="W496" s="289" t="str">
        <f>IF(Dane!W257="","",Dane!W257)</f>
        <v/>
      </c>
      <c r="X496" s="289" t="str">
        <f>IF(Dane!X257="","",Dane!X257)</f>
        <v/>
      </c>
      <c r="Y496" s="289" t="str">
        <f>IF(Dane!Y257="","",Dane!Y257)</f>
        <v/>
      </c>
      <c r="Z496" s="289" t="str">
        <f>IF(Dane!Z257="","",Dane!Z257)</f>
        <v/>
      </c>
      <c r="AA496" s="289" t="str">
        <f>IF(Dane!AA257="","",Dane!AA257)</f>
        <v/>
      </c>
      <c r="AB496" s="289" t="str">
        <f>IF(Dane!AB257="","",Dane!AB257)</f>
        <v/>
      </c>
      <c r="AC496" s="289" t="str">
        <f>IF(Dane!AC257="","",Dane!AC257)</f>
        <v/>
      </c>
      <c r="AD496" s="289" t="str">
        <f>IF(Dane!AD257="","",Dane!AD257)</f>
        <v/>
      </c>
      <c r="AE496" s="289" t="str">
        <f>IF(Dane!AE257="","",Dane!AE257)</f>
        <v/>
      </c>
      <c r="AF496" s="289" t="str">
        <f>IF(Dane!AF257="","",Dane!AF257)</f>
        <v/>
      </c>
      <c r="AG496" s="289" t="str">
        <f>IF(Dane!AG257="","",Dane!AG257)</f>
        <v/>
      </c>
    </row>
    <row r="497" spans="1:40" s="69" customFormat="1">
      <c r="A497" s="125" t="s">
        <v>41</v>
      </c>
      <c r="B497" s="94" t="s">
        <v>29</v>
      </c>
      <c r="C497" s="123" t="s">
        <v>1</v>
      </c>
      <c r="D497" s="286" t="str">
        <f>IF(Dane!D258="","",Dane!D258)</f>
        <v/>
      </c>
      <c r="E497" s="286" t="str">
        <f>IF(Dane!E258="","",Dane!E258)</f>
        <v/>
      </c>
      <c r="F497" s="286" t="str">
        <f>IF(Dane!F258="","",Dane!F258)</f>
        <v/>
      </c>
      <c r="G497" s="286" t="str">
        <f>IF(Dane!G258="","",Dane!G258)</f>
        <v/>
      </c>
      <c r="H497" s="286" t="str">
        <f>IF(Dane!H258="","",Dane!H258)</f>
        <v/>
      </c>
      <c r="I497" s="286" t="str">
        <f>IF(Dane!I258="","",Dane!I258)</f>
        <v/>
      </c>
      <c r="J497" s="286" t="str">
        <f>IF(Dane!J258="","",Dane!J258)</f>
        <v/>
      </c>
      <c r="K497" s="286" t="str">
        <f>IF(Dane!K258="","",Dane!K258)</f>
        <v/>
      </c>
      <c r="L497" s="286" t="str">
        <f>IF(Dane!L258="","",Dane!L258)</f>
        <v/>
      </c>
      <c r="M497" s="286" t="str">
        <f>IF(Dane!M258="","",Dane!M258)</f>
        <v/>
      </c>
      <c r="N497" s="286" t="str">
        <f>IF(Dane!N258="","",Dane!N258)</f>
        <v/>
      </c>
      <c r="O497" s="286" t="str">
        <f>IF(Dane!O258="","",Dane!O258)</f>
        <v/>
      </c>
      <c r="P497" s="286" t="str">
        <f>IF(Dane!P258="","",Dane!P258)</f>
        <v/>
      </c>
      <c r="Q497" s="286" t="str">
        <f>IF(Dane!Q258="","",Dane!Q258)</f>
        <v/>
      </c>
      <c r="R497" s="286" t="str">
        <f>IF(Dane!R258="","",Dane!R258)</f>
        <v/>
      </c>
      <c r="S497" s="286" t="str">
        <f>IF(Dane!S258="","",Dane!S258)</f>
        <v/>
      </c>
      <c r="T497" s="286" t="str">
        <f>IF(Dane!T258="","",Dane!T258)</f>
        <v/>
      </c>
      <c r="U497" s="286" t="str">
        <f>IF(Dane!U258="","",Dane!U258)</f>
        <v/>
      </c>
      <c r="V497" s="286" t="str">
        <f>IF(Dane!V258="","",Dane!V258)</f>
        <v/>
      </c>
      <c r="W497" s="286" t="str">
        <f>IF(Dane!W258="","",Dane!W258)</f>
        <v/>
      </c>
      <c r="X497" s="286" t="str">
        <f>IF(Dane!X258="","",Dane!X258)</f>
        <v/>
      </c>
      <c r="Y497" s="286" t="str">
        <f>IF(Dane!Y258="","",Dane!Y258)</f>
        <v/>
      </c>
      <c r="Z497" s="286" t="str">
        <f>IF(Dane!Z258="","",Dane!Z258)</f>
        <v/>
      </c>
      <c r="AA497" s="286" t="str">
        <f>IF(Dane!AA258="","",Dane!AA258)</f>
        <v/>
      </c>
      <c r="AB497" s="286" t="str">
        <f>IF(Dane!AB258="","",Dane!AB258)</f>
        <v/>
      </c>
      <c r="AC497" s="286" t="str">
        <f>IF(Dane!AC258="","",Dane!AC258)</f>
        <v/>
      </c>
      <c r="AD497" s="286" t="str">
        <f>IF(Dane!AD258="","",Dane!AD258)</f>
        <v/>
      </c>
      <c r="AE497" s="286" t="str">
        <f>IF(Dane!AE258="","",Dane!AE258)</f>
        <v/>
      </c>
      <c r="AF497" s="286" t="str">
        <f>IF(Dane!AF258="","",Dane!AF258)</f>
        <v/>
      </c>
      <c r="AG497" s="286" t="str">
        <f>IF(Dane!AG258="","",Dane!AG258)</f>
        <v/>
      </c>
    </row>
    <row r="498" spans="1:40" s="69" customFormat="1">
      <c r="A498" s="45">
        <v>3</v>
      </c>
      <c r="B498" s="263" t="s">
        <v>30</v>
      </c>
      <c r="C498" s="146" t="s">
        <v>1</v>
      </c>
      <c r="D498" s="610" t="str">
        <f>IF(G$83="","",D482-D490)</f>
        <v/>
      </c>
      <c r="E498" s="610" t="str">
        <f t="shared" ref="E498:AG498" si="960">IF(E$457="","",E482-E490)</f>
        <v/>
      </c>
      <c r="F498" s="610" t="str">
        <f t="shared" si="960"/>
        <v/>
      </c>
      <c r="G498" s="610" t="str">
        <f t="shared" si="960"/>
        <v/>
      </c>
      <c r="H498" s="610" t="str">
        <f t="shared" si="960"/>
        <v/>
      </c>
      <c r="I498" s="610" t="str">
        <f t="shared" si="960"/>
        <v/>
      </c>
      <c r="J498" s="610" t="str">
        <f t="shared" si="960"/>
        <v/>
      </c>
      <c r="K498" s="610" t="str">
        <f t="shared" si="960"/>
        <v/>
      </c>
      <c r="L498" s="610" t="str">
        <f t="shared" si="960"/>
        <v/>
      </c>
      <c r="M498" s="610" t="str">
        <f t="shared" si="960"/>
        <v/>
      </c>
      <c r="N498" s="610" t="str">
        <f t="shared" si="960"/>
        <v/>
      </c>
      <c r="O498" s="610" t="str">
        <f t="shared" si="960"/>
        <v/>
      </c>
      <c r="P498" s="610" t="str">
        <f t="shared" si="960"/>
        <v/>
      </c>
      <c r="Q498" s="610" t="str">
        <f t="shared" si="960"/>
        <v/>
      </c>
      <c r="R498" s="610" t="str">
        <f t="shared" si="960"/>
        <v/>
      </c>
      <c r="S498" s="610" t="str">
        <f t="shared" si="960"/>
        <v/>
      </c>
      <c r="T498" s="610" t="str">
        <f t="shared" si="960"/>
        <v/>
      </c>
      <c r="U498" s="610" t="str">
        <f t="shared" si="960"/>
        <v/>
      </c>
      <c r="V498" s="610" t="str">
        <f t="shared" si="960"/>
        <v/>
      </c>
      <c r="W498" s="610" t="str">
        <f t="shared" si="960"/>
        <v/>
      </c>
      <c r="X498" s="610" t="str">
        <f t="shared" si="960"/>
        <v/>
      </c>
      <c r="Y498" s="610" t="str">
        <f t="shared" si="960"/>
        <v/>
      </c>
      <c r="Z498" s="610" t="str">
        <f t="shared" si="960"/>
        <v/>
      </c>
      <c r="AA498" s="610" t="str">
        <f t="shared" si="960"/>
        <v/>
      </c>
      <c r="AB498" s="610" t="str">
        <f t="shared" si="960"/>
        <v/>
      </c>
      <c r="AC498" s="610" t="str">
        <f t="shared" si="960"/>
        <v/>
      </c>
      <c r="AD498" s="610" t="str">
        <f t="shared" si="960"/>
        <v/>
      </c>
      <c r="AE498" s="610" t="str">
        <f t="shared" si="960"/>
        <v/>
      </c>
      <c r="AF498" s="610" t="str">
        <f t="shared" si="960"/>
        <v/>
      </c>
      <c r="AG498" s="610" t="str">
        <f t="shared" si="960"/>
        <v/>
      </c>
    </row>
    <row r="499" spans="1:40" s="69" customFormat="1">
      <c r="A499" s="196">
        <v>4</v>
      </c>
      <c r="B499" s="154" t="s">
        <v>31</v>
      </c>
      <c r="C499" s="287" t="s">
        <v>1</v>
      </c>
      <c r="D499" s="288" t="str">
        <f>IF(G$83="","",D481+D498)</f>
        <v/>
      </c>
      <c r="E499" s="288" t="str">
        <f t="shared" ref="E499:AG499" si="961">IF(E$457="","",E481+E498)</f>
        <v/>
      </c>
      <c r="F499" s="288" t="str">
        <f t="shared" si="961"/>
        <v/>
      </c>
      <c r="G499" s="288" t="str">
        <f t="shared" si="961"/>
        <v/>
      </c>
      <c r="H499" s="288" t="str">
        <f t="shared" si="961"/>
        <v/>
      </c>
      <c r="I499" s="288" t="str">
        <f t="shared" si="961"/>
        <v/>
      </c>
      <c r="J499" s="288" t="str">
        <f t="shared" si="961"/>
        <v/>
      </c>
      <c r="K499" s="288" t="str">
        <f t="shared" si="961"/>
        <v/>
      </c>
      <c r="L499" s="288" t="str">
        <f t="shared" si="961"/>
        <v/>
      </c>
      <c r="M499" s="288" t="str">
        <f t="shared" si="961"/>
        <v/>
      </c>
      <c r="N499" s="288" t="str">
        <f t="shared" si="961"/>
        <v/>
      </c>
      <c r="O499" s="288" t="str">
        <f t="shared" si="961"/>
        <v/>
      </c>
      <c r="P499" s="288" t="str">
        <f t="shared" si="961"/>
        <v/>
      </c>
      <c r="Q499" s="288" t="str">
        <f t="shared" si="961"/>
        <v/>
      </c>
      <c r="R499" s="288" t="str">
        <f t="shared" si="961"/>
        <v/>
      </c>
      <c r="S499" s="288" t="str">
        <f t="shared" si="961"/>
        <v/>
      </c>
      <c r="T499" s="288" t="str">
        <f t="shared" si="961"/>
        <v/>
      </c>
      <c r="U499" s="288" t="str">
        <f t="shared" si="961"/>
        <v/>
      </c>
      <c r="V499" s="288" t="str">
        <f t="shared" si="961"/>
        <v/>
      </c>
      <c r="W499" s="288" t="str">
        <f t="shared" si="961"/>
        <v/>
      </c>
      <c r="X499" s="288" t="str">
        <f t="shared" si="961"/>
        <v/>
      </c>
      <c r="Y499" s="288" t="str">
        <f t="shared" si="961"/>
        <v/>
      </c>
      <c r="Z499" s="288" t="str">
        <f t="shared" si="961"/>
        <v/>
      </c>
      <c r="AA499" s="288" t="str">
        <f t="shared" si="961"/>
        <v/>
      </c>
      <c r="AB499" s="288" t="str">
        <f t="shared" si="961"/>
        <v/>
      </c>
      <c r="AC499" s="288" t="str">
        <f t="shared" si="961"/>
        <v/>
      </c>
      <c r="AD499" s="288" t="str">
        <f t="shared" si="961"/>
        <v/>
      </c>
      <c r="AE499" s="288" t="str">
        <f t="shared" si="961"/>
        <v/>
      </c>
      <c r="AF499" s="288" t="str">
        <f t="shared" si="961"/>
        <v/>
      </c>
      <c r="AG499" s="288" t="str">
        <f t="shared" si="961"/>
        <v/>
      </c>
    </row>
    <row r="500" spans="1:40" s="69" customFormat="1" ht="22.5">
      <c r="A500" s="157">
        <v>5</v>
      </c>
      <c r="B500" s="297" t="s">
        <v>334</v>
      </c>
      <c r="C500" s="298" t="s">
        <v>79</v>
      </c>
      <c r="D500" s="425" t="str">
        <f>IF(COUNTIF($D$499:$AG$499,"&lt;0")&gt;0,"Nie","Tak")</f>
        <v>Tak</v>
      </c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  <c r="AB500" s="98" t="s">
        <v>59</v>
      </c>
      <c r="AC500" s="98" t="s">
        <v>59</v>
      </c>
      <c r="AD500" s="98" t="s">
        <v>59</v>
      </c>
      <c r="AE500" s="98" t="s">
        <v>59</v>
      </c>
      <c r="AF500" s="98" t="s">
        <v>59</v>
      </c>
      <c r="AG500" s="98" t="s">
        <v>59</v>
      </c>
    </row>
    <row r="501" spans="1:40" s="372" customFormat="1" ht="24" customHeight="1">
      <c r="A501" s="371" t="s">
        <v>336</v>
      </c>
      <c r="B501" s="372" t="s">
        <v>335</v>
      </c>
      <c r="H501" s="400"/>
    </row>
    <row r="502" spans="1:40" s="396" customFormat="1" ht="19.5" customHeight="1">
      <c r="A502" s="395"/>
      <c r="B502" s="396" t="s">
        <v>385</v>
      </c>
    </row>
    <row r="503" spans="1:40" s="8" customFormat="1">
      <c r="A503" s="672" t="s">
        <v>10</v>
      </c>
      <c r="B503" s="674" t="s">
        <v>2</v>
      </c>
      <c r="C503" s="676" t="s">
        <v>0</v>
      </c>
      <c r="D503" s="385" t="str">
        <f t="shared" ref="D503" si="962">IF(G$83="","",G$83)</f>
        <v/>
      </c>
      <c r="E503" s="385" t="str">
        <f t="shared" ref="E503" si="963">IF(H$83="","",H$83)</f>
        <v/>
      </c>
      <c r="F503" s="385" t="str">
        <f t="shared" ref="F503" si="964">IF(I$83="","",I$83)</f>
        <v/>
      </c>
      <c r="G503" s="385" t="str">
        <f t="shared" ref="G503" si="965">IF(J$83="","",J$83)</f>
        <v/>
      </c>
      <c r="H503" s="385" t="str">
        <f t="shared" ref="H503" si="966">IF(K$83="","",K$83)</f>
        <v/>
      </c>
      <c r="I503" s="385" t="str">
        <f t="shared" ref="I503" si="967">IF(L$83="","",L$83)</f>
        <v/>
      </c>
      <c r="J503" s="385" t="str">
        <f t="shared" ref="J503" si="968">IF(M$83="","",M$83)</f>
        <v/>
      </c>
      <c r="K503" s="385" t="str">
        <f t="shared" ref="K503" si="969">IF(N$83="","",N$83)</f>
        <v/>
      </c>
      <c r="L503" s="385" t="str">
        <f t="shared" ref="L503" si="970">IF(O$83="","",O$83)</f>
        <v/>
      </c>
      <c r="M503" s="385" t="str">
        <f t="shared" ref="M503" si="971">IF(P$83="","",P$83)</f>
        <v/>
      </c>
      <c r="N503" s="385" t="str">
        <f t="shared" ref="N503" si="972">IF(Q$83="","",Q$83)</f>
        <v/>
      </c>
      <c r="O503" s="385" t="str">
        <f t="shared" ref="O503" si="973">IF(R$83="","",R$83)</f>
        <v/>
      </c>
      <c r="P503" s="385" t="str">
        <f t="shared" ref="P503" si="974">IF(S$83="","",S$83)</f>
        <v/>
      </c>
      <c r="Q503" s="385" t="str">
        <f t="shared" ref="Q503" si="975">IF(T$83="","",T$83)</f>
        <v/>
      </c>
      <c r="R503" s="385" t="str">
        <f t="shared" ref="R503" si="976">IF(U$83="","",U$83)</f>
        <v/>
      </c>
      <c r="S503" s="385" t="str">
        <f t="shared" ref="S503" si="977">IF(V$83="","",V$83)</f>
        <v/>
      </c>
      <c r="T503" s="385" t="str">
        <f t="shared" ref="T503" si="978">IF(W$83="","",W$83)</f>
        <v/>
      </c>
      <c r="U503" s="385" t="str">
        <f t="shared" ref="U503" si="979">IF(X$83="","",X$83)</f>
        <v/>
      </c>
      <c r="V503" s="385" t="str">
        <f t="shared" ref="V503" si="980">IF(Y$83="","",Y$83)</f>
        <v/>
      </c>
      <c r="W503" s="385" t="str">
        <f t="shared" ref="W503" si="981">IF(Z$83="","",Z$83)</f>
        <v/>
      </c>
      <c r="X503" s="385" t="str">
        <f t="shared" ref="X503" si="982">IF(AA$83="","",AA$83)</f>
        <v/>
      </c>
      <c r="Y503" s="385" t="str">
        <f t="shared" ref="Y503" si="983">IF(AB$83="","",AB$83)</f>
        <v/>
      </c>
      <c r="Z503" s="385" t="str">
        <f t="shared" ref="Z503" si="984">IF(AC$83="","",AC$83)</f>
        <v/>
      </c>
      <c r="AA503" s="385" t="str">
        <f t="shared" ref="AA503" si="985">IF(AD$83="","",AD$83)</f>
        <v/>
      </c>
      <c r="AB503" s="385" t="str">
        <f t="shared" ref="AB503" si="986">IF(AE$83="","",AE$83)</f>
        <v/>
      </c>
      <c r="AC503" s="385" t="str">
        <f t="shared" ref="AC503" si="987">IF(AF$83="","",AF$83)</f>
        <v/>
      </c>
      <c r="AD503" s="385" t="str">
        <f t="shared" ref="AD503" si="988">IF(AG$83="","",AG$83)</f>
        <v/>
      </c>
      <c r="AE503" s="385" t="str">
        <f t="shared" ref="AE503" si="989">IF(AH$83="","",AH$83)</f>
        <v/>
      </c>
      <c r="AF503" s="385" t="str">
        <f t="shared" ref="AF503" si="990">IF(AI$83="","",AI$83)</f>
        <v/>
      </c>
      <c r="AG503" s="385" t="str">
        <f t="shared" ref="AG503" si="991">IF(AJ$83="","",AJ$83)</f>
        <v/>
      </c>
    </row>
    <row r="504" spans="1:40" s="8" customFormat="1">
      <c r="A504" s="673"/>
      <c r="B504" s="675"/>
      <c r="C504" s="677"/>
      <c r="D504" s="33" t="str">
        <f t="shared" ref="D504" si="992">IF(G$84="","",G$84)</f>
        <v/>
      </c>
      <c r="E504" s="33" t="str">
        <f t="shared" ref="E504" si="993">IF(H$84="","",H$84)</f>
        <v/>
      </c>
      <c r="F504" s="33" t="str">
        <f t="shared" ref="F504" si="994">IF(I$84="","",I$84)</f>
        <v/>
      </c>
      <c r="G504" s="33" t="str">
        <f t="shared" ref="G504" si="995">IF(J$84="","",J$84)</f>
        <v/>
      </c>
      <c r="H504" s="33" t="str">
        <f t="shared" ref="H504" si="996">IF(K$84="","",K$84)</f>
        <v/>
      </c>
      <c r="I504" s="33" t="str">
        <f t="shared" ref="I504" si="997">IF(L$84="","",L$84)</f>
        <v/>
      </c>
      <c r="J504" s="33" t="str">
        <f t="shared" ref="J504" si="998">IF(M$84="","",M$84)</f>
        <v/>
      </c>
      <c r="K504" s="33" t="str">
        <f t="shared" ref="K504" si="999">IF(N$84="","",N$84)</f>
        <v/>
      </c>
      <c r="L504" s="33" t="str">
        <f t="shared" ref="L504" si="1000">IF(O$84="","",O$84)</f>
        <v/>
      </c>
      <c r="M504" s="33" t="str">
        <f t="shared" ref="M504" si="1001">IF(P$84="","",P$84)</f>
        <v/>
      </c>
      <c r="N504" s="33" t="str">
        <f t="shared" ref="N504" si="1002">IF(Q$84="","",Q$84)</f>
        <v/>
      </c>
      <c r="O504" s="33" t="str">
        <f t="shared" ref="O504" si="1003">IF(R$84="","",R$84)</f>
        <v/>
      </c>
      <c r="P504" s="33" t="str">
        <f t="shared" ref="P504" si="1004">IF(S$84="","",S$84)</f>
        <v/>
      </c>
      <c r="Q504" s="33" t="str">
        <f t="shared" ref="Q504" si="1005">IF(T$84="","",T$84)</f>
        <v/>
      </c>
      <c r="R504" s="33" t="str">
        <f t="shared" ref="R504" si="1006">IF(U$84="","",U$84)</f>
        <v/>
      </c>
      <c r="S504" s="33" t="str">
        <f t="shared" ref="S504" si="1007">IF(V$84="","",V$84)</f>
        <v/>
      </c>
      <c r="T504" s="33" t="str">
        <f t="shared" ref="T504" si="1008">IF(W$84="","",W$84)</f>
        <v/>
      </c>
      <c r="U504" s="33" t="str">
        <f t="shared" ref="U504" si="1009">IF(X$84="","",X$84)</f>
        <v/>
      </c>
      <c r="V504" s="33" t="str">
        <f t="shared" ref="V504" si="1010">IF(Y$84="","",Y$84)</f>
        <v/>
      </c>
      <c r="W504" s="33" t="str">
        <f t="shared" ref="W504" si="1011">IF(Z$84="","",Z$84)</f>
        <v/>
      </c>
      <c r="X504" s="33" t="str">
        <f t="shared" ref="X504" si="1012">IF(AA$84="","",AA$84)</f>
        <v/>
      </c>
      <c r="Y504" s="33" t="str">
        <f t="shared" ref="Y504" si="1013">IF(AB$84="","",AB$84)</f>
        <v/>
      </c>
      <c r="Z504" s="33" t="str">
        <f t="shared" ref="Z504" si="1014">IF(AC$84="","",AC$84)</f>
        <v/>
      </c>
      <c r="AA504" s="33" t="str">
        <f t="shared" ref="AA504" si="1015">IF(AD$84="","",AD$84)</f>
        <v/>
      </c>
      <c r="AB504" s="33" t="str">
        <f t="shared" ref="AB504" si="1016">IF(AE$84="","",AE$84)</f>
        <v/>
      </c>
      <c r="AC504" s="33" t="str">
        <f t="shared" ref="AC504" si="1017">IF(AF$84="","",AF$84)</f>
        <v/>
      </c>
      <c r="AD504" s="33" t="str">
        <f t="shared" ref="AD504" si="1018">IF(AG$84="","",AG$84)</f>
        <v/>
      </c>
      <c r="AE504" s="33" t="str">
        <f t="shared" ref="AE504" si="1019">IF(AH$84="","",AH$84)</f>
        <v/>
      </c>
      <c r="AF504" s="33" t="str">
        <f t="shared" ref="AF504" si="1020">IF(AI$84="","",AI$84)</f>
        <v/>
      </c>
      <c r="AG504" s="33" t="str">
        <f t="shared" ref="AG504" si="1021">IF(AJ$84="","",AJ$84)</f>
        <v/>
      </c>
    </row>
    <row r="505" spans="1:40" s="69" customFormat="1" ht="22.5">
      <c r="A505" s="45" t="s">
        <v>22</v>
      </c>
      <c r="B505" s="263" t="s">
        <v>358</v>
      </c>
      <c r="C505" s="146" t="s">
        <v>1</v>
      </c>
      <c r="D505" s="264" t="str">
        <f>IF(G$83="","",SUM(D506:D507)-SUM(D508:D511))</f>
        <v/>
      </c>
      <c r="E505" s="264" t="str">
        <f t="shared" ref="E505:AG505" si="1022">IF(H$83="","",SUM(E506:E507)-SUM(E508:E511))</f>
        <v/>
      </c>
      <c r="F505" s="264" t="str">
        <f t="shared" si="1022"/>
        <v/>
      </c>
      <c r="G505" s="264" t="str">
        <f t="shared" si="1022"/>
        <v/>
      </c>
      <c r="H505" s="264" t="str">
        <f t="shared" si="1022"/>
        <v/>
      </c>
      <c r="I505" s="264" t="str">
        <f t="shared" si="1022"/>
        <v/>
      </c>
      <c r="J505" s="264" t="str">
        <f t="shared" si="1022"/>
        <v/>
      </c>
      <c r="K505" s="264" t="str">
        <f t="shared" si="1022"/>
        <v/>
      </c>
      <c r="L505" s="264" t="str">
        <f t="shared" si="1022"/>
        <v/>
      </c>
      <c r="M505" s="264" t="str">
        <f t="shared" si="1022"/>
        <v/>
      </c>
      <c r="N505" s="264" t="str">
        <f t="shared" si="1022"/>
        <v/>
      </c>
      <c r="O505" s="264" t="str">
        <f t="shared" si="1022"/>
        <v/>
      </c>
      <c r="P505" s="264" t="str">
        <f t="shared" si="1022"/>
        <v/>
      </c>
      <c r="Q505" s="264" t="str">
        <f t="shared" si="1022"/>
        <v/>
      </c>
      <c r="R505" s="264" t="str">
        <f t="shared" si="1022"/>
        <v/>
      </c>
      <c r="S505" s="264" t="str">
        <f t="shared" si="1022"/>
        <v/>
      </c>
      <c r="T505" s="264" t="str">
        <f t="shared" si="1022"/>
        <v/>
      </c>
      <c r="U505" s="264" t="str">
        <f t="shared" si="1022"/>
        <v/>
      </c>
      <c r="V505" s="264" t="str">
        <f t="shared" si="1022"/>
        <v/>
      </c>
      <c r="W505" s="264" t="str">
        <f t="shared" si="1022"/>
        <v/>
      </c>
      <c r="X505" s="264" t="str">
        <f t="shared" si="1022"/>
        <v/>
      </c>
      <c r="Y505" s="264" t="str">
        <f t="shared" si="1022"/>
        <v/>
      </c>
      <c r="Z505" s="264" t="str">
        <f t="shared" si="1022"/>
        <v/>
      </c>
      <c r="AA505" s="264" t="str">
        <f t="shared" si="1022"/>
        <v/>
      </c>
      <c r="AB505" s="264" t="str">
        <f t="shared" si="1022"/>
        <v/>
      </c>
      <c r="AC505" s="264" t="str">
        <f t="shared" si="1022"/>
        <v/>
      </c>
      <c r="AD505" s="264" t="str">
        <f t="shared" si="1022"/>
        <v/>
      </c>
      <c r="AE505" s="264" t="str">
        <f t="shared" si="1022"/>
        <v/>
      </c>
      <c r="AF505" s="264" t="str">
        <f t="shared" si="1022"/>
        <v/>
      </c>
      <c r="AG505" s="264" t="str">
        <f t="shared" si="1022"/>
        <v/>
      </c>
    </row>
    <row r="506" spans="1:40" s="70" customFormat="1">
      <c r="A506" s="108" t="s">
        <v>367</v>
      </c>
      <c r="B506" s="10" t="s">
        <v>337</v>
      </c>
      <c r="C506" s="82" t="s">
        <v>1</v>
      </c>
      <c r="D506" s="83" t="str">
        <f t="shared" ref="D506:AG506" si="1023">IF(G$83="","",IF(D$432="Faza oper.",D$373,0))</f>
        <v/>
      </c>
      <c r="E506" s="83" t="str">
        <f t="shared" si="1023"/>
        <v/>
      </c>
      <c r="F506" s="83" t="str">
        <f t="shared" si="1023"/>
        <v/>
      </c>
      <c r="G506" s="83" t="str">
        <f t="shared" si="1023"/>
        <v/>
      </c>
      <c r="H506" s="83" t="str">
        <f t="shared" si="1023"/>
        <v/>
      </c>
      <c r="I506" s="83" t="str">
        <f t="shared" si="1023"/>
        <v/>
      </c>
      <c r="J506" s="83" t="str">
        <f t="shared" si="1023"/>
        <v/>
      </c>
      <c r="K506" s="83" t="str">
        <f t="shared" si="1023"/>
        <v/>
      </c>
      <c r="L506" s="83" t="str">
        <f t="shared" si="1023"/>
        <v/>
      </c>
      <c r="M506" s="83" t="str">
        <f t="shared" si="1023"/>
        <v/>
      </c>
      <c r="N506" s="83" t="str">
        <f t="shared" si="1023"/>
        <v/>
      </c>
      <c r="O506" s="83" t="str">
        <f t="shared" si="1023"/>
        <v/>
      </c>
      <c r="P506" s="83" t="str">
        <f t="shared" si="1023"/>
        <v/>
      </c>
      <c r="Q506" s="83" t="str">
        <f t="shared" si="1023"/>
        <v/>
      </c>
      <c r="R506" s="83" t="str">
        <f t="shared" si="1023"/>
        <v/>
      </c>
      <c r="S506" s="83" t="str">
        <f t="shared" si="1023"/>
        <v/>
      </c>
      <c r="T506" s="83" t="str">
        <f t="shared" si="1023"/>
        <v/>
      </c>
      <c r="U506" s="83" t="str">
        <f t="shared" si="1023"/>
        <v/>
      </c>
      <c r="V506" s="83" t="str">
        <f t="shared" si="1023"/>
        <v/>
      </c>
      <c r="W506" s="83" t="str">
        <f t="shared" si="1023"/>
        <v/>
      </c>
      <c r="X506" s="83" t="str">
        <f t="shared" si="1023"/>
        <v/>
      </c>
      <c r="Y506" s="83" t="str">
        <f t="shared" si="1023"/>
        <v/>
      </c>
      <c r="Z506" s="83" t="str">
        <f t="shared" si="1023"/>
        <v/>
      </c>
      <c r="AA506" s="83" t="str">
        <f t="shared" si="1023"/>
        <v/>
      </c>
      <c r="AB506" s="83" t="str">
        <f t="shared" si="1023"/>
        <v/>
      </c>
      <c r="AC506" s="83" t="str">
        <f t="shared" si="1023"/>
        <v/>
      </c>
      <c r="AD506" s="83" t="str">
        <f t="shared" si="1023"/>
        <v/>
      </c>
      <c r="AE506" s="83" t="str">
        <f t="shared" si="1023"/>
        <v/>
      </c>
      <c r="AF506" s="83" t="str">
        <f t="shared" si="1023"/>
        <v/>
      </c>
      <c r="AG506" s="83" t="str">
        <f t="shared" si="1023"/>
        <v/>
      </c>
    </row>
    <row r="507" spans="1:40" s="70" customFormat="1" ht="22.5">
      <c r="A507" s="109" t="s">
        <v>368</v>
      </c>
      <c r="B507" s="24" t="s">
        <v>338</v>
      </c>
      <c r="C507" s="86" t="s">
        <v>1</v>
      </c>
      <c r="D507" s="87" t="str">
        <f t="shared" ref="D507:AG507" si="1024">IF(G$83="","",IF(AND(D$504&lt;&gt;"",E$504="")=TRUE,IF(D$506-D$508-D$510&gt;0,(D$506-D$508-D$510)/$D$41,0),0))</f>
        <v/>
      </c>
      <c r="E507" s="87" t="str">
        <f t="shared" si="1024"/>
        <v/>
      </c>
      <c r="F507" s="87" t="str">
        <f t="shared" si="1024"/>
        <v/>
      </c>
      <c r="G507" s="87" t="str">
        <f t="shared" si="1024"/>
        <v/>
      </c>
      <c r="H507" s="87" t="str">
        <f t="shared" si="1024"/>
        <v/>
      </c>
      <c r="I507" s="87" t="str">
        <f t="shared" si="1024"/>
        <v/>
      </c>
      <c r="J507" s="87" t="str">
        <f t="shared" si="1024"/>
        <v/>
      </c>
      <c r="K507" s="87" t="str">
        <f t="shared" si="1024"/>
        <v/>
      </c>
      <c r="L507" s="87" t="str">
        <f t="shared" si="1024"/>
        <v/>
      </c>
      <c r="M507" s="87" t="str">
        <f t="shared" si="1024"/>
        <v/>
      </c>
      <c r="N507" s="87" t="str">
        <f t="shared" si="1024"/>
        <v/>
      </c>
      <c r="O507" s="87" t="str">
        <f t="shared" si="1024"/>
        <v/>
      </c>
      <c r="P507" s="87" t="str">
        <f t="shared" si="1024"/>
        <v/>
      </c>
      <c r="Q507" s="87" t="str">
        <f t="shared" si="1024"/>
        <v/>
      </c>
      <c r="R507" s="87" t="str">
        <f t="shared" si="1024"/>
        <v/>
      </c>
      <c r="S507" s="87" t="str">
        <f t="shared" si="1024"/>
        <v/>
      </c>
      <c r="T507" s="87" t="str">
        <f t="shared" si="1024"/>
        <v/>
      </c>
      <c r="U507" s="87" t="str">
        <f t="shared" si="1024"/>
        <v/>
      </c>
      <c r="V507" s="87" t="str">
        <f t="shared" si="1024"/>
        <v/>
      </c>
      <c r="W507" s="87" t="str">
        <f t="shared" si="1024"/>
        <v/>
      </c>
      <c r="X507" s="87" t="str">
        <f t="shared" si="1024"/>
        <v/>
      </c>
      <c r="Y507" s="87" t="str">
        <f t="shared" si="1024"/>
        <v/>
      </c>
      <c r="Z507" s="87" t="str">
        <f t="shared" si="1024"/>
        <v/>
      </c>
      <c r="AA507" s="87" t="str">
        <f t="shared" si="1024"/>
        <v/>
      </c>
      <c r="AB507" s="87" t="str">
        <f t="shared" si="1024"/>
        <v/>
      </c>
      <c r="AC507" s="87" t="str">
        <f t="shared" si="1024"/>
        <v/>
      </c>
      <c r="AD507" s="87" t="str">
        <f t="shared" si="1024"/>
        <v/>
      </c>
      <c r="AE507" s="87" t="str">
        <f t="shared" si="1024"/>
        <v/>
      </c>
      <c r="AF507" s="87" t="str">
        <f t="shared" si="1024"/>
        <v/>
      </c>
      <c r="AG507" s="87" t="str">
        <f t="shared" si="1024"/>
        <v/>
      </c>
      <c r="AH507" s="98"/>
      <c r="AI507" s="98"/>
      <c r="AJ507" s="97"/>
      <c r="AN507" s="75"/>
    </row>
    <row r="508" spans="1:40" s="70" customFormat="1" ht="22.5">
      <c r="A508" s="109" t="s">
        <v>369</v>
      </c>
      <c r="B508" s="24" t="s">
        <v>343</v>
      </c>
      <c r="C508" s="86" t="s">
        <v>1</v>
      </c>
      <c r="D508" s="87" t="str">
        <f t="shared" ref="D508:AG508" si="1025">IF(G$83="","",IF(D$432="Faza oper.",SUM(D$245)-SUM(D$228)+SUM(D$209),0))</f>
        <v/>
      </c>
      <c r="E508" s="87" t="str">
        <f t="shared" si="1025"/>
        <v/>
      </c>
      <c r="F508" s="87" t="str">
        <f t="shared" si="1025"/>
        <v/>
      </c>
      <c r="G508" s="87" t="str">
        <f t="shared" si="1025"/>
        <v/>
      </c>
      <c r="H508" s="87" t="str">
        <f t="shared" si="1025"/>
        <v/>
      </c>
      <c r="I508" s="87" t="str">
        <f t="shared" si="1025"/>
        <v/>
      </c>
      <c r="J508" s="87" t="str">
        <f t="shared" si="1025"/>
        <v/>
      </c>
      <c r="K508" s="87" t="str">
        <f t="shared" si="1025"/>
        <v/>
      </c>
      <c r="L508" s="87" t="str">
        <f t="shared" si="1025"/>
        <v/>
      </c>
      <c r="M508" s="87" t="str">
        <f t="shared" si="1025"/>
        <v/>
      </c>
      <c r="N508" s="87" t="str">
        <f t="shared" si="1025"/>
        <v/>
      </c>
      <c r="O508" s="87" t="str">
        <f t="shared" si="1025"/>
        <v/>
      </c>
      <c r="P508" s="87" t="str">
        <f t="shared" si="1025"/>
        <v/>
      </c>
      <c r="Q508" s="87" t="str">
        <f t="shared" si="1025"/>
        <v/>
      </c>
      <c r="R508" s="87" t="str">
        <f t="shared" si="1025"/>
        <v/>
      </c>
      <c r="S508" s="87" t="str">
        <f t="shared" si="1025"/>
        <v/>
      </c>
      <c r="T508" s="87" t="str">
        <f t="shared" si="1025"/>
        <v/>
      </c>
      <c r="U508" s="87" t="str">
        <f t="shared" si="1025"/>
        <v/>
      </c>
      <c r="V508" s="87" t="str">
        <f t="shared" si="1025"/>
        <v/>
      </c>
      <c r="W508" s="87" t="str">
        <f t="shared" si="1025"/>
        <v/>
      </c>
      <c r="X508" s="87" t="str">
        <f t="shared" si="1025"/>
        <v/>
      </c>
      <c r="Y508" s="87" t="str">
        <f t="shared" si="1025"/>
        <v/>
      </c>
      <c r="Z508" s="87" t="str">
        <f t="shared" si="1025"/>
        <v/>
      </c>
      <c r="AA508" s="87" t="str">
        <f t="shared" si="1025"/>
        <v/>
      </c>
      <c r="AB508" s="87" t="str">
        <f t="shared" si="1025"/>
        <v/>
      </c>
      <c r="AC508" s="87" t="str">
        <f t="shared" si="1025"/>
        <v/>
      </c>
      <c r="AD508" s="87" t="str">
        <f t="shared" si="1025"/>
        <v/>
      </c>
      <c r="AE508" s="87" t="str">
        <f t="shared" si="1025"/>
        <v/>
      </c>
      <c r="AF508" s="87" t="str">
        <f t="shared" si="1025"/>
        <v/>
      </c>
      <c r="AG508" s="87" t="str">
        <f t="shared" si="1025"/>
        <v/>
      </c>
      <c r="AH508" s="98"/>
      <c r="AI508" s="98"/>
      <c r="AJ508" s="97"/>
      <c r="AN508" s="75"/>
    </row>
    <row r="509" spans="1:40" s="70" customFormat="1">
      <c r="A509" s="109" t="s">
        <v>370</v>
      </c>
      <c r="B509" s="24" t="s">
        <v>339</v>
      </c>
      <c r="C509" s="86" t="s">
        <v>1</v>
      </c>
      <c r="D509" s="87" t="str">
        <f t="shared" ref="D509:AG509" si="1026">IF(G$83="","",IF(D$503="Faza inwest.",D$395,0))</f>
        <v/>
      </c>
      <c r="E509" s="87" t="str">
        <f t="shared" si="1026"/>
        <v/>
      </c>
      <c r="F509" s="87" t="str">
        <f t="shared" si="1026"/>
        <v/>
      </c>
      <c r="G509" s="87" t="str">
        <f t="shared" si="1026"/>
        <v/>
      </c>
      <c r="H509" s="87" t="str">
        <f t="shared" si="1026"/>
        <v/>
      </c>
      <c r="I509" s="87" t="str">
        <f t="shared" si="1026"/>
        <v/>
      </c>
      <c r="J509" s="87" t="str">
        <f t="shared" si="1026"/>
        <v/>
      </c>
      <c r="K509" s="87" t="str">
        <f t="shared" si="1026"/>
        <v/>
      </c>
      <c r="L509" s="87" t="str">
        <f t="shared" si="1026"/>
        <v/>
      </c>
      <c r="M509" s="87" t="str">
        <f t="shared" si="1026"/>
        <v/>
      </c>
      <c r="N509" s="87" t="str">
        <f t="shared" si="1026"/>
        <v/>
      </c>
      <c r="O509" s="87" t="str">
        <f t="shared" si="1026"/>
        <v/>
      </c>
      <c r="P509" s="87" t="str">
        <f t="shared" si="1026"/>
        <v/>
      </c>
      <c r="Q509" s="87" t="str">
        <f t="shared" si="1026"/>
        <v/>
      </c>
      <c r="R509" s="87" t="str">
        <f t="shared" si="1026"/>
        <v/>
      </c>
      <c r="S509" s="87" t="str">
        <f t="shared" si="1026"/>
        <v/>
      </c>
      <c r="T509" s="87" t="str">
        <f t="shared" si="1026"/>
        <v/>
      </c>
      <c r="U509" s="87" t="str">
        <f t="shared" si="1026"/>
        <v/>
      </c>
      <c r="V509" s="87" t="str">
        <f t="shared" si="1026"/>
        <v/>
      </c>
      <c r="W509" s="87" t="str">
        <f t="shared" si="1026"/>
        <v/>
      </c>
      <c r="X509" s="87" t="str">
        <f t="shared" si="1026"/>
        <v/>
      </c>
      <c r="Y509" s="87" t="str">
        <f t="shared" si="1026"/>
        <v/>
      </c>
      <c r="Z509" s="87" t="str">
        <f t="shared" si="1026"/>
        <v/>
      </c>
      <c r="AA509" s="87" t="str">
        <f t="shared" si="1026"/>
        <v/>
      </c>
      <c r="AB509" s="87" t="str">
        <f t="shared" si="1026"/>
        <v/>
      </c>
      <c r="AC509" s="87" t="str">
        <f t="shared" si="1026"/>
        <v/>
      </c>
      <c r="AD509" s="87" t="str">
        <f t="shared" si="1026"/>
        <v/>
      </c>
      <c r="AE509" s="87" t="str">
        <f t="shared" si="1026"/>
        <v/>
      </c>
      <c r="AF509" s="87" t="str">
        <f t="shared" si="1026"/>
        <v/>
      </c>
      <c r="AG509" s="87" t="str">
        <f t="shared" si="1026"/>
        <v/>
      </c>
      <c r="AH509" s="98"/>
      <c r="AI509" s="98"/>
      <c r="AJ509" s="97"/>
      <c r="AN509" s="75"/>
    </row>
    <row r="510" spans="1:40" s="70" customFormat="1" ht="22.5">
      <c r="A510" s="109" t="s">
        <v>371</v>
      </c>
      <c r="B510" s="24" t="s">
        <v>340</v>
      </c>
      <c r="C510" s="86" t="s">
        <v>1</v>
      </c>
      <c r="D510" s="87" t="str">
        <f t="shared" ref="D510:AG510" si="1027">IF(G$83="","",IF(D$432="Faza oper.",D$187,0))</f>
        <v/>
      </c>
      <c r="E510" s="87" t="str">
        <f t="shared" si="1027"/>
        <v/>
      </c>
      <c r="F510" s="87" t="str">
        <f t="shared" si="1027"/>
        <v/>
      </c>
      <c r="G510" s="87" t="str">
        <f t="shared" si="1027"/>
        <v/>
      </c>
      <c r="H510" s="87" t="str">
        <f t="shared" si="1027"/>
        <v/>
      </c>
      <c r="I510" s="87" t="str">
        <f t="shared" si="1027"/>
        <v/>
      </c>
      <c r="J510" s="87" t="str">
        <f t="shared" si="1027"/>
        <v/>
      </c>
      <c r="K510" s="87" t="str">
        <f t="shared" si="1027"/>
        <v/>
      </c>
      <c r="L510" s="87" t="str">
        <f t="shared" si="1027"/>
        <v/>
      </c>
      <c r="M510" s="87" t="str">
        <f t="shared" si="1027"/>
        <v/>
      </c>
      <c r="N510" s="87" t="str">
        <f t="shared" si="1027"/>
        <v/>
      </c>
      <c r="O510" s="87" t="str">
        <f t="shared" si="1027"/>
        <v/>
      </c>
      <c r="P510" s="87" t="str">
        <f t="shared" si="1027"/>
        <v/>
      </c>
      <c r="Q510" s="87" t="str">
        <f t="shared" si="1027"/>
        <v/>
      </c>
      <c r="R510" s="87" t="str">
        <f t="shared" si="1027"/>
        <v/>
      </c>
      <c r="S510" s="87" t="str">
        <f t="shared" si="1027"/>
        <v/>
      </c>
      <c r="T510" s="87" t="str">
        <f t="shared" si="1027"/>
        <v/>
      </c>
      <c r="U510" s="87" t="str">
        <f t="shared" si="1027"/>
        <v/>
      </c>
      <c r="V510" s="87" t="str">
        <f t="shared" si="1027"/>
        <v/>
      </c>
      <c r="W510" s="87" t="str">
        <f t="shared" si="1027"/>
        <v/>
      </c>
      <c r="X510" s="87" t="str">
        <f t="shared" si="1027"/>
        <v/>
      </c>
      <c r="Y510" s="87" t="str">
        <f t="shared" si="1027"/>
        <v/>
      </c>
      <c r="Z510" s="87" t="str">
        <f t="shared" si="1027"/>
        <v/>
      </c>
      <c r="AA510" s="87" t="str">
        <f t="shared" si="1027"/>
        <v/>
      </c>
      <c r="AB510" s="87" t="str">
        <f t="shared" si="1027"/>
        <v/>
      </c>
      <c r="AC510" s="87" t="str">
        <f t="shared" si="1027"/>
        <v/>
      </c>
      <c r="AD510" s="87" t="str">
        <f t="shared" si="1027"/>
        <v/>
      </c>
      <c r="AE510" s="87" t="str">
        <f t="shared" si="1027"/>
        <v/>
      </c>
      <c r="AF510" s="87" t="str">
        <f t="shared" si="1027"/>
        <v/>
      </c>
      <c r="AG510" s="87" t="str">
        <f t="shared" si="1027"/>
        <v/>
      </c>
      <c r="AH510" s="98"/>
      <c r="AI510" s="98"/>
      <c r="AJ510" s="97"/>
      <c r="AN510" s="75"/>
    </row>
    <row r="511" spans="1:40" s="70" customFormat="1">
      <c r="A511" s="109" t="s">
        <v>372</v>
      </c>
      <c r="B511" s="24" t="s">
        <v>341</v>
      </c>
      <c r="C511" s="86" t="s">
        <v>1</v>
      </c>
      <c r="D511" s="87" t="str">
        <f>IF(G$83="","",IF(D$186="",0,D$186))</f>
        <v/>
      </c>
      <c r="E511" s="87" t="str">
        <f t="shared" ref="E511:AG511" si="1028">IF(H$83="","",IF(E$186="",0,E$186))</f>
        <v/>
      </c>
      <c r="F511" s="87" t="str">
        <f t="shared" si="1028"/>
        <v/>
      </c>
      <c r="G511" s="87" t="str">
        <f t="shared" si="1028"/>
        <v/>
      </c>
      <c r="H511" s="87" t="str">
        <f t="shared" si="1028"/>
        <v/>
      </c>
      <c r="I511" s="87" t="str">
        <f t="shared" si="1028"/>
        <v/>
      </c>
      <c r="J511" s="87" t="str">
        <f t="shared" si="1028"/>
        <v/>
      </c>
      <c r="K511" s="87" t="str">
        <f t="shared" si="1028"/>
        <v/>
      </c>
      <c r="L511" s="87" t="str">
        <f t="shared" si="1028"/>
        <v/>
      </c>
      <c r="M511" s="87" t="str">
        <f t="shared" si="1028"/>
        <v/>
      </c>
      <c r="N511" s="87" t="str">
        <f t="shared" si="1028"/>
        <v/>
      </c>
      <c r="O511" s="87" t="str">
        <f t="shared" si="1028"/>
        <v/>
      </c>
      <c r="P511" s="87" t="str">
        <f t="shared" si="1028"/>
        <v/>
      </c>
      <c r="Q511" s="87" t="str">
        <f t="shared" si="1028"/>
        <v/>
      </c>
      <c r="R511" s="87" t="str">
        <f t="shared" si="1028"/>
        <v/>
      </c>
      <c r="S511" s="87" t="str">
        <f t="shared" si="1028"/>
        <v/>
      </c>
      <c r="T511" s="87" t="str">
        <f t="shared" si="1028"/>
        <v/>
      </c>
      <c r="U511" s="87" t="str">
        <f t="shared" si="1028"/>
        <v/>
      </c>
      <c r="V511" s="87" t="str">
        <f t="shared" si="1028"/>
        <v/>
      </c>
      <c r="W511" s="87" t="str">
        <f t="shared" si="1028"/>
        <v/>
      </c>
      <c r="X511" s="87" t="str">
        <f t="shared" si="1028"/>
        <v/>
      </c>
      <c r="Y511" s="87" t="str">
        <f t="shared" si="1028"/>
        <v/>
      </c>
      <c r="Z511" s="87" t="str">
        <f t="shared" si="1028"/>
        <v/>
      </c>
      <c r="AA511" s="87" t="str">
        <f t="shared" si="1028"/>
        <v/>
      </c>
      <c r="AB511" s="87" t="str">
        <f t="shared" si="1028"/>
        <v/>
      </c>
      <c r="AC511" s="87" t="str">
        <f t="shared" si="1028"/>
        <v/>
      </c>
      <c r="AD511" s="87" t="str">
        <f t="shared" si="1028"/>
        <v/>
      </c>
      <c r="AE511" s="87" t="str">
        <f t="shared" si="1028"/>
        <v/>
      </c>
      <c r="AF511" s="87" t="str">
        <f t="shared" si="1028"/>
        <v/>
      </c>
      <c r="AG511" s="87" t="str">
        <f t="shared" si="1028"/>
        <v/>
      </c>
      <c r="AH511" s="98"/>
      <c r="AI511" s="98"/>
      <c r="AJ511" s="97"/>
      <c r="AN511" s="75"/>
    </row>
    <row r="512" spans="1:40" s="69" customFormat="1">
      <c r="A512" s="45" t="s">
        <v>124</v>
      </c>
      <c r="B512" s="263" t="s">
        <v>366</v>
      </c>
      <c r="C512" s="146" t="s">
        <v>1</v>
      </c>
      <c r="D512" s="264" t="str">
        <f t="shared" ref="D512:AG512" si="1029">IF(G$83="","",SUM(D$513:D$515))</f>
        <v/>
      </c>
      <c r="E512" s="264" t="str">
        <f t="shared" si="1029"/>
        <v/>
      </c>
      <c r="F512" s="264" t="str">
        <f t="shared" si="1029"/>
        <v/>
      </c>
      <c r="G512" s="264" t="str">
        <f t="shared" si="1029"/>
        <v/>
      </c>
      <c r="H512" s="264" t="str">
        <f t="shared" si="1029"/>
        <v/>
      </c>
      <c r="I512" s="264" t="str">
        <f t="shared" si="1029"/>
        <v/>
      </c>
      <c r="J512" s="264" t="str">
        <f t="shared" si="1029"/>
        <v/>
      </c>
      <c r="K512" s="264" t="str">
        <f t="shared" si="1029"/>
        <v/>
      </c>
      <c r="L512" s="264" t="str">
        <f t="shared" si="1029"/>
        <v/>
      </c>
      <c r="M512" s="264" t="str">
        <f t="shared" si="1029"/>
        <v/>
      </c>
      <c r="N512" s="264" t="str">
        <f t="shared" si="1029"/>
        <v/>
      </c>
      <c r="O512" s="264" t="str">
        <f t="shared" si="1029"/>
        <v/>
      </c>
      <c r="P512" s="264" t="str">
        <f t="shared" si="1029"/>
        <v/>
      </c>
      <c r="Q512" s="264" t="str">
        <f t="shared" si="1029"/>
        <v/>
      </c>
      <c r="R512" s="264" t="str">
        <f t="shared" si="1029"/>
        <v/>
      </c>
      <c r="S512" s="264" t="str">
        <f t="shared" si="1029"/>
        <v/>
      </c>
      <c r="T512" s="264" t="str">
        <f t="shared" si="1029"/>
        <v/>
      </c>
      <c r="U512" s="264" t="str">
        <f t="shared" si="1029"/>
        <v/>
      </c>
      <c r="V512" s="264" t="str">
        <f t="shared" si="1029"/>
        <v/>
      </c>
      <c r="W512" s="264" t="str">
        <f t="shared" si="1029"/>
        <v/>
      </c>
      <c r="X512" s="264" t="str">
        <f t="shared" si="1029"/>
        <v/>
      </c>
      <c r="Y512" s="264" t="str">
        <f t="shared" si="1029"/>
        <v/>
      </c>
      <c r="Z512" s="264" t="str">
        <f t="shared" si="1029"/>
        <v/>
      </c>
      <c r="AA512" s="264" t="str">
        <f t="shared" si="1029"/>
        <v/>
      </c>
      <c r="AB512" s="264" t="str">
        <f t="shared" si="1029"/>
        <v/>
      </c>
      <c r="AC512" s="264" t="str">
        <f t="shared" si="1029"/>
        <v/>
      </c>
      <c r="AD512" s="264" t="str">
        <f t="shared" si="1029"/>
        <v/>
      </c>
      <c r="AE512" s="264" t="str">
        <f t="shared" si="1029"/>
        <v/>
      </c>
      <c r="AF512" s="264" t="str">
        <f t="shared" si="1029"/>
        <v/>
      </c>
      <c r="AG512" s="264" t="str">
        <f t="shared" si="1029"/>
        <v/>
      </c>
    </row>
    <row r="513" spans="1:40" s="70" customFormat="1">
      <c r="A513" s="108" t="s">
        <v>373</v>
      </c>
      <c r="B513" s="10" t="s">
        <v>360</v>
      </c>
      <c r="C513" s="82" t="s">
        <v>1</v>
      </c>
      <c r="D513" s="83" t="str">
        <f>IF(G$83="","",SUM(D$193,D$246,D$375,D$396))</f>
        <v/>
      </c>
      <c r="E513" s="83" t="str">
        <f t="shared" ref="E513:AG513" si="1030">IF(H$83="","",SUM(E$193,E$246,E$375,E$396))</f>
        <v/>
      </c>
      <c r="F513" s="83" t="str">
        <f t="shared" si="1030"/>
        <v/>
      </c>
      <c r="G513" s="83" t="str">
        <f t="shared" si="1030"/>
        <v/>
      </c>
      <c r="H513" s="83" t="str">
        <f t="shared" si="1030"/>
        <v/>
      </c>
      <c r="I513" s="83" t="str">
        <f t="shared" si="1030"/>
        <v/>
      </c>
      <c r="J513" s="83" t="str">
        <f t="shared" si="1030"/>
        <v/>
      </c>
      <c r="K513" s="83" t="str">
        <f t="shared" si="1030"/>
        <v/>
      </c>
      <c r="L513" s="83" t="str">
        <f t="shared" si="1030"/>
        <v/>
      </c>
      <c r="M513" s="83" t="str">
        <f t="shared" si="1030"/>
        <v/>
      </c>
      <c r="N513" s="83" t="str">
        <f t="shared" si="1030"/>
        <v/>
      </c>
      <c r="O513" s="83" t="str">
        <f t="shared" si="1030"/>
        <v/>
      </c>
      <c r="P513" s="83" t="str">
        <f t="shared" si="1030"/>
        <v/>
      </c>
      <c r="Q513" s="83" t="str">
        <f t="shared" si="1030"/>
        <v/>
      </c>
      <c r="R513" s="83" t="str">
        <f t="shared" si="1030"/>
        <v/>
      </c>
      <c r="S513" s="83" t="str">
        <f t="shared" si="1030"/>
        <v/>
      </c>
      <c r="T513" s="83" t="str">
        <f t="shared" si="1030"/>
        <v/>
      </c>
      <c r="U513" s="83" t="str">
        <f t="shared" si="1030"/>
        <v/>
      </c>
      <c r="V513" s="83" t="str">
        <f t="shared" si="1030"/>
        <v/>
      </c>
      <c r="W513" s="83" t="str">
        <f t="shared" si="1030"/>
        <v/>
      </c>
      <c r="X513" s="83" t="str">
        <f t="shared" si="1030"/>
        <v/>
      </c>
      <c r="Y513" s="83" t="str">
        <f t="shared" si="1030"/>
        <v/>
      </c>
      <c r="Z513" s="83" t="str">
        <f t="shared" si="1030"/>
        <v/>
      </c>
      <c r="AA513" s="83" t="str">
        <f t="shared" si="1030"/>
        <v/>
      </c>
      <c r="AB513" s="83" t="str">
        <f t="shared" si="1030"/>
        <v/>
      </c>
      <c r="AC513" s="83" t="str">
        <f t="shared" si="1030"/>
        <v/>
      </c>
      <c r="AD513" s="83" t="str">
        <f t="shared" si="1030"/>
        <v/>
      </c>
      <c r="AE513" s="83" t="str">
        <f t="shared" si="1030"/>
        <v/>
      </c>
      <c r="AF513" s="83" t="str">
        <f t="shared" si="1030"/>
        <v/>
      </c>
      <c r="AG513" s="83" t="str">
        <f t="shared" si="1030"/>
        <v/>
      </c>
    </row>
    <row r="514" spans="1:40" s="70" customFormat="1">
      <c r="A514" s="109" t="s">
        <v>374</v>
      </c>
      <c r="B514" s="24" t="s">
        <v>43</v>
      </c>
      <c r="C514" s="86" t="s">
        <v>1</v>
      </c>
      <c r="D514" s="87" t="str">
        <f t="shared" ref="D514:AG514" si="1031">IF(G$83="","",D$472)</f>
        <v/>
      </c>
      <c r="E514" s="87" t="str">
        <f t="shared" si="1031"/>
        <v/>
      </c>
      <c r="F514" s="87" t="str">
        <f t="shared" si="1031"/>
        <v/>
      </c>
      <c r="G514" s="87" t="str">
        <f t="shared" si="1031"/>
        <v/>
      </c>
      <c r="H514" s="87" t="str">
        <f t="shared" si="1031"/>
        <v/>
      </c>
      <c r="I514" s="87" t="str">
        <f t="shared" si="1031"/>
        <v/>
      </c>
      <c r="J514" s="87" t="str">
        <f t="shared" si="1031"/>
        <v/>
      </c>
      <c r="K514" s="87" t="str">
        <f t="shared" si="1031"/>
        <v/>
      </c>
      <c r="L514" s="87" t="str">
        <f t="shared" si="1031"/>
        <v/>
      </c>
      <c r="M514" s="87" t="str">
        <f t="shared" si="1031"/>
        <v/>
      </c>
      <c r="N514" s="87" t="str">
        <f t="shared" si="1031"/>
        <v/>
      </c>
      <c r="O514" s="87" t="str">
        <f t="shared" si="1031"/>
        <v/>
      </c>
      <c r="P514" s="87" t="str">
        <f t="shared" si="1031"/>
        <v/>
      </c>
      <c r="Q514" s="87" t="str">
        <f t="shared" si="1031"/>
        <v/>
      </c>
      <c r="R514" s="87" t="str">
        <f t="shared" si="1031"/>
        <v/>
      </c>
      <c r="S514" s="87" t="str">
        <f t="shared" si="1031"/>
        <v/>
      </c>
      <c r="T514" s="87" t="str">
        <f t="shared" si="1031"/>
        <v/>
      </c>
      <c r="U514" s="87" t="str">
        <f t="shared" si="1031"/>
        <v/>
      </c>
      <c r="V514" s="87" t="str">
        <f t="shared" si="1031"/>
        <v/>
      </c>
      <c r="W514" s="87" t="str">
        <f t="shared" si="1031"/>
        <v/>
      </c>
      <c r="X514" s="87" t="str">
        <f t="shared" si="1031"/>
        <v/>
      </c>
      <c r="Y514" s="87" t="str">
        <f t="shared" si="1031"/>
        <v/>
      </c>
      <c r="Z514" s="87" t="str">
        <f t="shared" si="1031"/>
        <v/>
      </c>
      <c r="AA514" s="87" t="str">
        <f t="shared" si="1031"/>
        <v/>
      </c>
      <c r="AB514" s="87" t="str">
        <f t="shared" si="1031"/>
        <v/>
      </c>
      <c r="AC514" s="87" t="str">
        <f t="shared" si="1031"/>
        <v/>
      </c>
      <c r="AD514" s="87" t="str">
        <f t="shared" si="1031"/>
        <v/>
      </c>
      <c r="AE514" s="87" t="str">
        <f t="shared" si="1031"/>
        <v/>
      </c>
      <c r="AF514" s="87" t="str">
        <f t="shared" si="1031"/>
        <v/>
      </c>
      <c r="AG514" s="87" t="str">
        <f t="shared" si="1031"/>
        <v/>
      </c>
      <c r="AH514" s="98"/>
      <c r="AI514" s="98"/>
      <c r="AJ514" s="97"/>
      <c r="AN514" s="75"/>
    </row>
    <row r="515" spans="1:40" s="70" customFormat="1">
      <c r="A515" s="109" t="s">
        <v>375</v>
      </c>
      <c r="B515" s="24" t="s">
        <v>56</v>
      </c>
      <c r="C515" s="86" t="s">
        <v>1</v>
      </c>
      <c r="D515" s="87" t="str">
        <f>IF(G$83="","",SUM(D$228)-SUM(D$209))</f>
        <v/>
      </c>
      <c r="E515" s="87" t="str">
        <f t="shared" ref="E515:AG515" si="1032">IF(H$83="","",SUM(E$228)-SUM(E$209))</f>
        <v/>
      </c>
      <c r="F515" s="87" t="str">
        <f t="shared" si="1032"/>
        <v/>
      </c>
      <c r="G515" s="87" t="str">
        <f t="shared" si="1032"/>
        <v/>
      </c>
      <c r="H515" s="87" t="str">
        <f t="shared" si="1032"/>
        <v/>
      </c>
      <c r="I515" s="87" t="str">
        <f t="shared" si="1032"/>
        <v/>
      </c>
      <c r="J515" s="87" t="str">
        <f t="shared" si="1032"/>
        <v/>
      </c>
      <c r="K515" s="87" t="str">
        <f t="shared" si="1032"/>
        <v/>
      </c>
      <c r="L515" s="87" t="str">
        <f t="shared" si="1032"/>
        <v/>
      </c>
      <c r="M515" s="87" t="str">
        <f t="shared" si="1032"/>
        <v/>
      </c>
      <c r="N515" s="87" t="str">
        <f t="shared" si="1032"/>
        <v/>
      </c>
      <c r="O515" s="87" t="str">
        <f t="shared" si="1032"/>
        <v/>
      </c>
      <c r="P515" s="87" t="str">
        <f t="shared" si="1032"/>
        <v/>
      </c>
      <c r="Q515" s="87" t="str">
        <f t="shared" si="1032"/>
        <v/>
      </c>
      <c r="R515" s="87" t="str">
        <f t="shared" si="1032"/>
        <v/>
      </c>
      <c r="S515" s="87" t="str">
        <f t="shared" si="1032"/>
        <v/>
      </c>
      <c r="T515" s="87" t="str">
        <f t="shared" si="1032"/>
        <v/>
      </c>
      <c r="U515" s="87" t="str">
        <f t="shared" si="1032"/>
        <v/>
      </c>
      <c r="V515" s="87" t="str">
        <f t="shared" si="1032"/>
        <v/>
      </c>
      <c r="W515" s="87" t="str">
        <f t="shared" si="1032"/>
        <v/>
      </c>
      <c r="X515" s="87" t="str">
        <f t="shared" si="1032"/>
        <v/>
      </c>
      <c r="Y515" s="87" t="str">
        <f t="shared" si="1032"/>
        <v/>
      </c>
      <c r="Z515" s="87" t="str">
        <f t="shared" si="1032"/>
        <v/>
      </c>
      <c r="AA515" s="87" t="str">
        <f t="shared" si="1032"/>
        <v/>
      </c>
      <c r="AB515" s="87" t="str">
        <f t="shared" si="1032"/>
        <v/>
      </c>
      <c r="AC515" s="87" t="str">
        <f t="shared" si="1032"/>
        <v/>
      </c>
      <c r="AD515" s="87" t="str">
        <f t="shared" si="1032"/>
        <v/>
      </c>
      <c r="AE515" s="87" t="str">
        <f t="shared" si="1032"/>
        <v/>
      </c>
      <c r="AF515" s="87" t="str">
        <f t="shared" si="1032"/>
        <v/>
      </c>
      <c r="AG515" s="87" t="str">
        <f t="shared" si="1032"/>
        <v/>
      </c>
      <c r="AH515" s="98"/>
      <c r="AI515" s="98"/>
      <c r="AJ515" s="97"/>
      <c r="AN515" s="75"/>
    </row>
    <row r="516" spans="1:40" s="69" customFormat="1">
      <c r="A516" s="45" t="s">
        <v>122</v>
      </c>
      <c r="B516" s="263" t="s">
        <v>365</v>
      </c>
      <c r="C516" s="146" t="s">
        <v>1</v>
      </c>
      <c r="D516" s="264" t="str">
        <f t="shared" ref="D516:AG516" si="1033">IF(G$83="","",SUMIF($C$517:$C$525,"zł/rok",D$517:D$525))</f>
        <v/>
      </c>
      <c r="E516" s="264" t="str">
        <f t="shared" si="1033"/>
        <v/>
      </c>
      <c r="F516" s="264" t="str">
        <f t="shared" si="1033"/>
        <v/>
      </c>
      <c r="G516" s="264" t="str">
        <f t="shared" si="1033"/>
        <v/>
      </c>
      <c r="H516" s="264" t="str">
        <f t="shared" si="1033"/>
        <v/>
      </c>
      <c r="I516" s="264" t="str">
        <f t="shared" si="1033"/>
        <v/>
      </c>
      <c r="J516" s="264" t="str">
        <f t="shared" si="1033"/>
        <v/>
      </c>
      <c r="K516" s="264" t="str">
        <f t="shared" si="1033"/>
        <v/>
      </c>
      <c r="L516" s="264" t="str">
        <f t="shared" si="1033"/>
        <v/>
      </c>
      <c r="M516" s="264" t="str">
        <f t="shared" si="1033"/>
        <v/>
      </c>
      <c r="N516" s="264" t="str">
        <f t="shared" si="1033"/>
        <v/>
      </c>
      <c r="O516" s="264" t="str">
        <f t="shared" si="1033"/>
        <v/>
      </c>
      <c r="P516" s="264" t="str">
        <f t="shared" si="1033"/>
        <v/>
      </c>
      <c r="Q516" s="264" t="str">
        <f t="shared" si="1033"/>
        <v/>
      </c>
      <c r="R516" s="264" t="str">
        <f t="shared" si="1033"/>
        <v/>
      </c>
      <c r="S516" s="264" t="str">
        <f t="shared" si="1033"/>
        <v/>
      </c>
      <c r="T516" s="264" t="str">
        <f t="shared" si="1033"/>
        <v/>
      </c>
      <c r="U516" s="264" t="str">
        <f t="shared" si="1033"/>
        <v/>
      </c>
      <c r="V516" s="264" t="str">
        <f t="shared" si="1033"/>
        <v/>
      </c>
      <c r="W516" s="264" t="str">
        <f t="shared" si="1033"/>
        <v/>
      </c>
      <c r="X516" s="264" t="str">
        <f t="shared" si="1033"/>
        <v/>
      </c>
      <c r="Y516" s="264" t="str">
        <f t="shared" si="1033"/>
        <v/>
      </c>
      <c r="Z516" s="264" t="str">
        <f t="shared" si="1033"/>
        <v/>
      </c>
      <c r="AA516" s="264" t="str">
        <f t="shared" si="1033"/>
        <v/>
      </c>
      <c r="AB516" s="264" t="str">
        <f t="shared" si="1033"/>
        <v/>
      </c>
      <c r="AC516" s="264" t="str">
        <f t="shared" si="1033"/>
        <v/>
      </c>
      <c r="AD516" s="264" t="str">
        <f t="shared" si="1033"/>
        <v/>
      </c>
      <c r="AE516" s="264" t="str">
        <f t="shared" si="1033"/>
        <v/>
      </c>
      <c r="AF516" s="264" t="str">
        <f t="shared" si="1033"/>
        <v/>
      </c>
      <c r="AG516" s="264" t="str">
        <f t="shared" si="1033"/>
        <v/>
      </c>
    </row>
    <row r="517" spans="1:40" s="70" customFormat="1">
      <c r="A517" s="84" t="s">
        <v>134</v>
      </c>
      <c r="B517" s="85" t="s">
        <v>361</v>
      </c>
      <c r="C517" s="86" t="s">
        <v>1</v>
      </c>
      <c r="D517" s="87" t="str">
        <f>IF(G$83="","",IF(D$186="",0,$D$429*D$186))</f>
        <v/>
      </c>
      <c r="E517" s="87" t="str">
        <f t="shared" ref="E517:AG517" si="1034">IF(H$83="","",IF(E$186="",0,$D$429*E$186))</f>
        <v/>
      </c>
      <c r="F517" s="87" t="str">
        <f t="shared" si="1034"/>
        <v/>
      </c>
      <c r="G517" s="87" t="str">
        <f t="shared" si="1034"/>
        <v/>
      </c>
      <c r="H517" s="87" t="str">
        <f t="shared" si="1034"/>
        <v/>
      </c>
      <c r="I517" s="87" t="str">
        <f t="shared" si="1034"/>
        <v/>
      </c>
      <c r="J517" s="87" t="str">
        <f t="shared" si="1034"/>
        <v/>
      </c>
      <c r="K517" s="87" t="str">
        <f t="shared" si="1034"/>
        <v/>
      </c>
      <c r="L517" s="87" t="str">
        <f t="shared" si="1034"/>
        <v/>
      </c>
      <c r="M517" s="87" t="str">
        <f t="shared" si="1034"/>
        <v/>
      </c>
      <c r="N517" s="87" t="str">
        <f t="shared" si="1034"/>
        <v/>
      </c>
      <c r="O517" s="87" t="str">
        <f t="shared" si="1034"/>
        <v/>
      </c>
      <c r="P517" s="87" t="str">
        <f t="shared" si="1034"/>
        <v/>
      </c>
      <c r="Q517" s="87" t="str">
        <f t="shared" si="1034"/>
        <v/>
      </c>
      <c r="R517" s="87" t="str">
        <f t="shared" si="1034"/>
        <v/>
      </c>
      <c r="S517" s="87" t="str">
        <f t="shared" si="1034"/>
        <v/>
      </c>
      <c r="T517" s="87" t="str">
        <f t="shared" si="1034"/>
        <v/>
      </c>
      <c r="U517" s="87" t="str">
        <f t="shared" si="1034"/>
        <v/>
      </c>
      <c r="V517" s="87" t="str">
        <f t="shared" si="1034"/>
        <v/>
      </c>
      <c r="W517" s="87" t="str">
        <f t="shared" si="1034"/>
        <v/>
      </c>
      <c r="X517" s="87" t="str">
        <f t="shared" si="1034"/>
        <v/>
      </c>
      <c r="Y517" s="87" t="str">
        <f t="shared" si="1034"/>
        <v/>
      </c>
      <c r="Z517" s="87" t="str">
        <f t="shared" si="1034"/>
        <v/>
      </c>
      <c r="AA517" s="87" t="str">
        <f t="shared" si="1034"/>
        <v/>
      </c>
      <c r="AB517" s="87" t="str">
        <f t="shared" si="1034"/>
        <v/>
      </c>
      <c r="AC517" s="87" t="str">
        <f t="shared" si="1034"/>
        <v/>
      </c>
      <c r="AD517" s="87" t="str">
        <f t="shared" si="1034"/>
        <v/>
      </c>
      <c r="AE517" s="87" t="str">
        <f t="shared" si="1034"/>
        <v/>
      </c>
      <c r="AF517" s="87" t="str">
        <f t="shared" si="1034"/>
        <v/>
      </c>
      <c r="AG517" s="87" t="str">
        <f t="shared" si="1034"/>
        <v/>
      </c>
      <c r="AH517" s="98"/>
      <c r="AI517" s="98"/>
      <c r="AJ517" s="97"/>
      <c r="AN517" s="75"/>
    </row>
    <row r="518" spans="1:40" s="70" customFormat="1">
      <c r="A518" s="84" t="s">
        <v>144</v>
      </c>
      <c r="B518" s="85" t="str">
        <f>IF(Dane!B263="","",Dane!B263)</f>
        <v/>
      </c>
      <c r="C518" s="86" t="str">
        <f>IF(Dane!C263="","",Dane!C263)</f>
        <v>zł/rok</v>
      </c>
      <c r="D518" s="87" t="str">
        <f>IF(Dane!D263="","",Dane!D263)</f>
        <v/>
      </c>
      <c r="E518" s="87" t="str">
        <f>IF(Dane!E263="","",Dane!E263)</f>
        <v/>
      </c>
      <c r="F518" s="87" t="str">
        <f>IF(Dane!F263="","",Dane!F263)</f>
        <v/>
      </c>
      <c r="G518" s="87" t="str">
        <f>IF(Dane!G263="","",Dane!G263)</f>
        <v/>
      </c>
      <c r="H518" s="87" t="str">
        <f>IF(Dane!H263="","",Dane!H263)</f>
        <v/>
      </c>
      <c r="I518" s="87" t="str">
        <f>IF(Dane!I263="","",Dane!I263)</f>
        <v/>
      </c>
      <c r="J518" s="87" t="str">
        <f>IF(Dane!J263="","",Dane!J263)</f>
        <v/>
      </c>
      <c r="K518" s="87" t="str">
        <f>IF(Dane!K263="","",Dane!K263)</f>
        <v/>
      </c>
      <c r="L518" s="87" t="str">
        <f>IF(Dane!L263="","",Dane!L263)</f>
        <v/>
      </c>
      <c r="M518" s="87" t="str">
        <f>IF(Dane!M263="","",Dane!M263)</f>
        <v/>
      </c>
      <c r="N518" s="87" t="str">
        <f>IF(Dane!N263="","",Dane!N263)</f>
        <v/>
      </c>
      <c r="O518" s="87" t="str">
        <f>IF(Dane!O263="","",Dane!O263)</f>
        <v/>
      </c>
      <c r="P518" s="87" t="str">
        <f>IF(Dane!P263="","",Dane!P263)</f>
        <v/>
      </c>
      <c r="Q518" s="87" t="str">
        <f>IF(Dane!Q263="","",Dane!Q263)</f>
        <v/>
      </c>
      <c r="R518" s="87" t="str">
        <f>IF(Dane!R263="","",Dane!R263)</f>
        <v/>
      </c>
      <c r="S518" s="87" t="str">
        <f>IF(Dane!S263="","",Dane!S263)</f>
        <v/>
      </c>
      <c r="T518" s="87" t="str">
        <f>IF(Dane!T263="","",Dane!T263)</f>
        <v/>
      </c>
      <c r="U518" s="87" t="str">
        <f>IF(Dane!U263="","",Dane!U263)</f>
        <v/>
      </c>
      <c r="V518" s="87" t="str">
        <f>IF(Dane!V263="","",Dane!V263)</f>
        <v/>
      </c>
      <c r="W518" s="87" t="str">
        <f>IF(Dane!W263="","",Dane!W263)</f>
        <v/>
      </c>
      <c r="X518" s="87" t="str">
        <f>IF(Dane!X263="","",Dane!X263)</f>
        <v/>
      </c>
      <c r="Y518" s="87" t="str">
        <f>IF(Dane!Y263="","",Dane!Y263)</f>
        <v/>
      </c>
      <c r="Z518" s="87" t="str">
        <f>IF(Dane!Z263="","",Dane!Z263)</f>
        <v/>
      </c>
      <c r="AA518" s="87" t="str">
        <f>IF(Dane!AA263="","",Dane!AA263)</f>
        <v/>
      </c>
      <c r="AB518" s="87" t="str">
        <f>IF(Dane!AB263="","",Dane!AB263)</f>
        <v/>
      </c>
      <c r="AC518" s="87" t="str">
        <f>IF(Dane!AC263="","",Dane!AC263)</f>
        <v/>
      </c>
      <c r="AD518" s="87" t="str">
        <f>IF(Dane!AD263="","",Dane!AD263)</f>
        <v/>
      </c>
      <c r="AE518" s="87" t="str">
        <f>IF(Dane!AE263="","",Dane!AE263)</f>
        <v/>
      </c>
      <c r="AF518" s="87" t="str">
        <f>IF(Dane!AF263="","",Dane!AF263)</f>
        <v/>
      </c>
      <c r="AG518" s="87" t="str">
        <f>IF(Dane!AG263="","",Dane!AG263)</f>
        <v/>
      </c>
      <c r="AH518" s="98"/>
      <c r="AI518" s="98"/>
      <c r="AJ518" s="97"/>
      <c r="AN518" s="75"/>
    </row>
    <row r="519" spans="1:40" s="70" customFormat="1">
      <c r="A519" s="84" t="s">
        <v>153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>
      <c r="A520" s="84" t="s">
        <v>376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>
      <c r="A521" s="84" t="s">
        <v>377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>
      <c r="A522" s="84" t="s">
        <v>378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>
      <c r="A523" s="84" t="s">
        <v>379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>
      <c r="A524" s="84" t="s">
        <v>380</v>
      </c>
      <c r="B524" s="85" t="str">
        <f>IF(Dane!B269="","",Dane!B269)</f>
        <v/>
      </c>
      <c r="C524" s="86" t="str">
        <f>IF(Dane!C269="","",Dane!C269)</f>
        <v>EPC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>
      <c r="A525" s="84" t="s">
        <v>381</v>
      </c>
      <c r="B525" s="85" t="str">
        <f>IF(B524="Nie dotyczy","Nie dotyczy","Wynagrodzenia osób zatrudnionych na stworzonych miejscach pracy")</f>
        <v>Wynagrodzenia osób zatrudnionych na stworzonych miejscach pracy</v>
      </c>
      <c r="C525" s="86" t="str">
        <f t="shared" ref="C525" si="1035">IF(B525="Nie dotyczy","","zł/rok")</f>
        <v>zł/rok</v>
      </c>
      <c r="D525" s="87" t="str">
        <f t="shared" ref="D525:AG525" si="1036">IF(G$83="","",IF(D524="","",D524*12*D$52))</f>
        <v/>
      </c>
      <c r="E525" s="87" t="str">
        <f t="shared" si="1036"/>
        <v/>
      </c>
      <c r="F525" s="87" t="str">
        <f t="shared" si="1036"/>
        <v/>
      </c>
      <c r="G525" s="87" t="str">
        <f t="shared" si="1036"/>
        <v/>
      </c>
      <c r="H525" s="87" t="str">
        <f t="shared" si="1036"/>
        <v/>
      </c>
      <c r="I525" s="87" t="str">
        <f t="shared" si="1036"/>
        <v/>
      </c>
      <c r="J525" s="87" t="str">
        <f t="shared" si="1036"/>
        <v/>
      </c>
      <c r="K525" s="87" t="str">
        <f t="shared" si="1036"/>
        <v/>
      </c>
      <c r="L525" s="87" t="str">
        <f t="shared" si="1036"/>
        <v/>
      </c>
      <c r="M525" s="87" t="str">
        <f t="shared" si="1036"/>
        <v/>
      </c>
      <c r="N525" s="87" t="str">
        <f t="shared" si="1036"/>
        <v/>
      </c>
      <c r="O525" s="87" t="str">
        <f t="shared" si="1036"/>
        <v/>
      </c>
      <c r="P525" s="87" t="str">
        <f t="shared" si="1036"/>
        <v/>
      </c>
      <c r="Q525" s="87" t="str">
        <f t="shared" si="1036"/>
        <v/>
      </c>
      <c r="R525" s="87" t="str">
        <f t="shared" si="1036"/>
        <v/>
      </c>
      <c r="S525" s="87" t="str">
        <f t="shared" si="1036"/>
        <v/>
      </c>
      <c r="T525" s="87" t="str">
        <f t="shared" si="1036"/>
        <v/>
      </c>
      <c r="U525" s="87" t="str">
        <f t="shared" si="1036"/>
        <v/>
      </c>
      <c r="V525" s="87" t="str">
        <f t="shared" si="1036"/>
        <v/>
      </c>
      <c r="W525" s="87" t="str">
        <f t="shared" si="1036"/>
        <v/>
      </c>
      <c r="X525" s="87" t="str">
        <f t="shared" si="1036"/>
        <v/>
      </c>
      <c r="Y525" s="87" t="str">
        <f t="shared" si="1036"/>
        <v/>
      </c>
      <c r="Z525" s="87" t="str">
        <f t="shared" si="1036"/>
        <v/>
      </c>
      <c r="AA525" s="87" t="str">
        <f t="shared" si="1036"/>
        <v/>
      </c>
      <c r="AB525" s="87" t="str">
        <f t="shared" si="1036"/>
        <v/>
      </c>
      <c r="AC525" s="87" t="str">
        <f t="shared" si="1036"/>
        <v/>
      </c>
      <c r="AD525" s="87" t="str">
        <f t="shared" si="1036"/>
        <v/>
      </c>
      <c r="AE525" s="87" t="str">
        <f t="shared" si="1036"/>
        <v/>
      </c>
      <c r="AF525" s="87" t="str">
        <f t="shared" si="1036"/>
        <v/>
      </c>
      <c r="AG525" s="87" t="str">
        <f t="shared" si="1036"/>
        <v/>
      </c>
      <c r="AH525" s="98"/>
      <c r="AI525" s="98"/>
      <c r="AJ525" s="97"/>
      <c r="AN525" s="75"/>
    </row>
    <row r="526" spans="1:40" s="329" customFormat="1">
      <c r="A526" s="45" t="s">
        <v>110</v>
      </c>
      <c r="B526" s="263" t="s">
        <v>364</v>
      </c>
      <c r="C526" s="146" t="s">
        <v>1</v>
      </c>
      <c r="D526" s="264" t="str">
        <f t="shared" ref="D526:AG526" si="1037">IF(G$83="","",SUMIF($C$527:$C$528,"zł/rok",D$527:D$528))</f>
        <v/>
      </c>
      <c r="E526" s="264" t="str">
        <f t="shared" si="1037"/>
        <v/>
      </c>
      <c r="F526" s="264" t="str">
        <f t="shared" si="1037"/>
        <v/>
      </c>
      <c r="G526" s="264" t="str">
        <f t="shared" si="1037"/>
        <v/>
      </c>
      <c r="H526" s="264" t="str">
        <f t="shared" si="1037"/>
        <v/>
      </c>
      <c r="I526" s="264" t="str">
        <f t="shared" si="1037"/>
        <v/>
      </c>
      <c r="J526" s="264" t="str">
        <f t="shared" si="1037"/>
        <v/>
      </c>
      <c r="K526" s="264" t="str">
        <f t="shared" si="1037"/>
        <v/>
      </c>
      <c r="L526" s="264" t="str">
        <f t="shared" si="1037"/>
        <v/>
      </c>
      <c r="M526" s="264" t="str">
        <f t="shared" si="1037"/>
        <v/>
      </c>
      <c r="N526" s="264" t="str">
        <f t="shared" si="1037"/>
        <v/>
      </c>
      <c r="O526" s="264" t="str">
        <f t="shared" si="1037"/>
        <v/>
      </c>
      <c r="P526" s="264" t="str">
        <f t="shared" si="1037"/>
        <v/>
      </c>
      <c r="Q526" s="264" t="str">
        <f t="shared" si="1037"/>
        <v/>
      </c>
      <c r="R526" s="264" t="str">
        <f t="shared" si="1037"/>
        <v/>
      </c>
      <c r="S526" s="264" t="str">
        <f t="shared" si="1037"/>
        <v/>
      </c>
      <c r="T526" s="264" t="str">
        <f t="shared" si="1037"/>
        <v/>
      </c>
      <c r="U526" s="264" t="str">
        <f t="shared" si="1037"/>
        <v/>
      </c>
      <c r="V526" s="264" t="str">
        <f t="shared" si="1037"/>
        <v/>
      </c>
      <c r="W526" s="264" t="str">
        <f t="shared" si="1037"/>
        <v/>
      </c>
      <c r="X526" s="264" t="str">
        <f t="shared" si="1037"/>
        <v/>
      </c>
      <c r="Y526" s="264" t="str">
        <f t="shared" si="1037"/>
        <v/>
      </c>
      <c r="Z526" s="264" t="str">
        <f t="shared" si="1037"/>
        <v/>
      </c>
      <c r="AA526" s="264" t="str">
        <f t="shared" si="1037"/>
        <v/>
      </c>
      <c r="AB526" s="264" t="str">
        <f t="shared" si="1037"/>
        <v/>
      </c>
      <c r="AC526" s="264" t="str">
        <f t="shared" si="1037"/>
        <v/>
      </c>
      <c r="AD526" s="264" t="str">
        <f t="shared" si="1037"/>
        <v/>
      </c>
      <c r="AE526" s="264" t="str">
        <f t="shared" si="1037"/>
        <v/>
      </c>
      <c r="AF526" s="264" t="str">
        <f t="shared" si="1037"/>
        <v/>
      </c>
      <c r="AG526" s="264" t="str">
        <f t="shared" si="1037"/>
        <v/>
      </c>
      <c r="AH526" s="327"/>
      <c r="AI526" s="327"/>
      <c r="AJ526" s="328"/>
      <c r="AN526" s="330"/>
    </row>
    <row r="527" spans="1:40" s="70" customFormat="1">
      <c r="A527" s="84" t="s">
        <v>382</v>
      </c>
      <c r="B527" s="85" t="str">
        <f>IF(Dane!B271="","",Dane!B271)</f>
        <v/>
      </c>
      <c r="C527" s="86" t="str">
        <f>IF(Dane!C271="","",Dane!C271)</f>
        <v>zł/rok</v>
      </c>
      <c r="D527" s="87" t="str">
        <f>IF(Dane!D271="","",Dane!D271)</f>
        <v/>
      </c>
      <c r="E527" s="87" t="str">
        <f>IF(Dane!E271="","",Dane!E271)</f>
        <v/>
      </c>
      <c r="F527" s="87" t="str">
        <f>IF(Dane!F271="","",Dane!F271)</f>
        <v/>
      </c>
      <c r="G527" s="87" t="str">
        <f>IF(Dane!G271="","",Dane!G271)</f>
        <v/>
      </c>
      <c r="H527" s="87" t="str">
        <f>IF(Dane!H271="","",Dane!H271)</f>
        <v/>
      </c>
      <c r="I527" s="87" t="str">
        <f>IF(Dane!I271="","",Dane!I271)</f>
        <v/>
      </c>
      <c r="J527" s="87" t="str">
        <f>IF(Dane!J271="","",Dane!J271)</f>
        <v/>
      </c>
      <c r="K527" s="87" t="str">
        <f>IF(Dane!K271="","",Dane!K271)</f>
        <v/>
      </c>
      <c r="L527" s="87" t="str">
        <f>IF(Dane!L271="","",Dane!L271)</f>
        <v/>
      </c>
      <c r="M527" s="87" t="str">
        <f>IF(Dane!M271="","",Dane!M271)</f>
        <v/>
      </c>
      <c r="N527" s="87" t="str">
        <f>IF(Dane!N271="","",Dane!N271)</f>
        <v/>
      </c>
      <c r="O527" s="87" t="str">
        <f>IF(Dane!O271="","",Dane!O271)</f>
        <v/>
      </c>
      <c r="P527" s="87" t="str">
        <f>IF(Dane!P271="","",Dane!P271)</f>
        <v/>
      </c>
      <c r="Q527" s="87" t="str">
        <f>IF(Dane!Q271="","",Dane!Q271)</f>
        <v/>
      </c>
      <c r="R527" s="87" t="str">
        <f>IF(Dane!R271="","",Dane!R271)</f>
        <v/>
      </c>
      <c r="S527" s="87" t="str">
        <f>IF(Dane!S271="","",Dane!S271)</f>
        <v/>
      </c>
      <c r="T527" s="87" t="str">
        <f>IF(Dane!T271="","",Dane!T271)</f>
        <v/>
      </c>
      <c r="U527" s="87" t="str">
        <f>IF(Dane!U271="","",Dane!U271)</f>
        <v/>
      </c>
      <c r="V527" s="87" t="str">
        <f>IF(Dane!V271="","",Dane!V271)</f>
        <v/>
      </c>
      <c r="W527" s="87" t="str">
        <f>IF(Dane!W271="","",Dane!W271)</f>
        <v/>
      </c>
      <c r="X527" s="87" t="str">
        <f>IF(Dane!X271="","",Dane!X271)</f>
        <v/>
      </c>
      <c r="Y527" s="87" t="str">
        <f>IF(Dane!Y271="","",Dane!Y271)</f>
        <v/>
      </c>
      <c r="Z527" s="87" t="str">
        <f>IF(Dane!Z271="","",Dane!Z271)</f>
        <v/>
      </c>
      <c r="AA527" s="87" t="str">
        <f>IF(Dane!AA271="","",Dane!AA271)</f>
        <v/>
      </c>
      <c r="AB527" s="87" t="str">
        <f>IF(Dane!AB271="","",Dane!AB271)</f>
        <v/>
      </c>
      <c r="AC527" s="87" t="str">
        <f>IF(Dane!AC271="","",Dane!AC271)</f>
        <v/>
      </c>
      <c r="AD527" s="87" t="str">
        <f>IF(Dane!AD271="","",Dane!AD271)</f>
        <v/>
      </c>
      <c r="AE527" s="87" t="str">
        <f>IF(Dane!AE271="","",Dane!AE271)</f>
        <v/>
      </c>
      <c r="AF527" s="87" t="str">
        <f>IF(Dane!AF271="","",Dane!AF271)</f>
        <v/>
      </c>
      <c r="AG527" s="87" t="str">
        <f>IF(Dane!AG271="","",Dane!AG271)</f>
        <v/>
      </c>
      <c r="AH527" s="98"/>
      <c r="AI527" s="98"/>
      <c r="AJ527" s="97"/>
      <c r="AN527" s="75"/>
    </row>
    <row r="528" spans="1:40" s="70" customFormat="1">
      <c r="A528" s="84" t="s">
        <v>123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329" customFormat="1">
      <c r="A529" s="45" t="s">
        <v>168</v>
      </c>
      <c r="B529" s="263" t="s">
        <v>47</v>
      </c>
      <c r="C529" s="146" t="s">
        <v>1</v>
      </c>
      <c r="D529" s="264" t="str">
        <f t="shared" ref="D529:AG529" si="1038">IF(G$83="","",SUM(D$505,D$516)-SUM(D$526))</f>
        <v/>
      </c>
      <c r="E529" s="264" t="str">
        <f t="shared" si="1038"/>
        <v/>
      </c>
      <c r="F529" s="264" t="str">
        <f t="shared" si="1038"/>
        <v/>
      </c>
      <c r="G529" s="264" t="str">
        <f t="shared" si="1038"/>
        <v/>
      </c>
      <c r="H529" s="264" t="str">
        <f t="shared" si="1038"/>
        <v/>
      </c>
      <c r="I529" s="264" t="str">
        <f t="shared" si="1038"/>
        <v/>
      </c>
      <c r="J529" s="264" t="str">
        <f t="shared" si="1038"/>
        <v/>
      </c>
      <c r="K529" s="264" t="str">
        <f t="shared" si="1038"/>
        <v/>
      </c>
      <c r="L529" s="264" t="str">
        <f t="shared" si="1038"/>
        <v/>
      </c>
      <c r="M529" s="264" t="str">
        <f t="shared" si="1038"/>
        <v/>
      </c>
      <c r="N529" s="264" t="str">
        <f t="shared" si="1038"/>
        <v/>
      </c>
      <c r="O529" s="264" t="str">
        <f t="shared" si="1038"/>
        <v/>
      </c>
      <c r="P529" s="264" t="str">
        <f t="shared" si="1038"/>
        <v/>
      </c>
      <c r="Q529" s="264" t="str">
        <f t="shared" si="1038"/>
        <v/>
      </c>
      <c r="R529" s="264" t="str">
        <f t="shared" si="1038"/>
        <v/>
      </c>
      <c r="S529" s="264" t="str">
        <f t="shared" si="1038"/>
        <v/>
      </c>
      <c r="T529" s="264" t="str">
        <f t="shared" si="1038"/>
        <v/>
      </c>
      <c r="U529" s="264" t="str">
        <f t="shared" si="1038"/>
        <v/>
      </c>
      <c r="V529" s="264" t="str">
        <f t="shared" si="1038"/>
        <v/>
      </c>
      <c r="W529" s="264" t="str">
        <f t="shared" si="1038"/>
        <v/>
      </c>
      <c r="X529" s="264" t="str">
        <f t="shared" si="1038"/>
        <v/>
      </c>
      <c r="Y529" s="264" t="str">
        <f t="shared" si="1038"/>
        <v/>
      </c>
      <c r="Z529" s="264" t="str">
        <f t="shared" si="1038"/>
        <v/>
      </c>
      <c r="AA529" s="264" t="str">
        <f t="shared" si="1038"/>
        <v/>
      </c>
      <c r="AB529" s="264" t="str">
        <f t="shared" si="1038"/>
        <v/>
      </c>
      <c r="AC529" s="264" t="str">
        <f t="shared" si="1038"/>
        <v/>
      </c>
      <c r="AD529" s="264" t="str">
        <f t="shared" si="1038"/>
        <v/>
      </c>
      <c r="AE529" s="264" t="str">
        <f t="shared" si="1038"/>
        <v/>
      </c>
      <c r="AF529" s="264" t="str">
        <f t="shared" si="1038"/>
        <v/>
      </c>
      <c r="AG529" s="264" t="str">
        <f t="shared" si="1038"/>
        <v/>
      </c>
      <c r="AH529" s="327"/>
      <c r="AI529" s="327"/>
      <c r="AJ529" s="328"/>
      <c r="AN529" s="330"/>
    </row>
    <row r="530" spans="1:40" s="70" customFormat="1">
      <c r="A530" s="71" t="s">
        <v>362</v>
      </c>
      <c r="B530" s="72" t="s">
        <v>44</v>
      </c>
      <c r="C530" s="287" t="s">
        <v>4</v>
      </c>
      <c r="D530" s="331" t="str">
        <f t="shared" ref="D530:AG530" si="1039">IF(G$83="","",1/(1+$D$42)^D$75)</f>
        <v/>
      </c>
      <c r="E530" s="331" t="str">
        <f t="shared" si="1039"/>
        <v/>
      </c>
      <c r="F530" s="331" t="str">
        <f t="shared" si="1039"/>
        <v/>
      </c>
      <c r="G530" s="331" t="str">
        <f t="shared" si="1039"/>
        <v/>
      </c>
      <c r="H530" s="331" t="str">
        <f t="shared" si="1039"/>
        <v/>
      </c>
      <c r="I530" s="331" t="str">
        <f t="shared" si="1039"/>
        <v/>
      </c>
      <c r="J530" s="331" t="str">
        <f t="shared" si="1039"/>
        <v/>
      </c>
      <c r="K530" s="331" t="str">
        <f t="shared" si="1039"/>
        <v/>
      </c>
      <c r="L530" s="331" t="str">
        <f t="shared" si="1039"/>
        <v/>
      </c>
      <c r="M530" s="331" t="str">
        <f t="shared" si="1039"/>
        <v/>
      </c>
      <c r="N530" s="331" t="str">
        <f t="shared" si="1039"/>
        <v/>
      </c>
      <c r="O530" s="331" t="str">
        <f t="shared" si="1039"/>
        <v/>
      </c>
      <c r="P530" s="331" t="str">
        <f t="shared" si="1039"/>
        <v/>
      </c>
      <c r="Q530" s="331" t="str">
        <f t="shared" si="1039"/>
        <v/>
      </c>
      <c r="R530" s="331" t="str">
        <f t="shared" si="1039"/>
        <v/>
      </c>
      <c r="S530" s="331" t="str">
        <f t="shared" si="1039"/>
        <v/>
      </c>
      <c r="T530" s="331" t="str">
        <f t="shared" si="1039"/>
        <v/>
      </c>
      <c r="U530" s="331" t="str">
        <f t="shared" si="1039"/>
        <v/>
      </c>
      <c r="V530" s="331" t="str">
        <f t="shared" si="1039"/>
        <v/>
      </c>
      <c r="W530" s="331" t="str">
        <f t="shared" si="1039"/>
        <v/>
      </c>
      <c r="X530" s="331" t="str">
        <f t="shared" si="1039"/>
        <v/>
      </c>
      <c r="Y530" s="331" t="str">
        <f t="shared" si="1039"/>
        <v/>
      </c>
      <c r="Z530" s="331" t="str">
        <f t="shared" si="1039"/>
        <v/>
      </c>
      <c r="AA530" s="331" t="str">
        <f t="shared" si="1039"/>
        <v/>
      </c>
      <c r="AB530" s="331" t="str">
        <f t="shared" si="1039"/>
        <v/>
      </c>
      <c r="AC530" s="331" t="str">
        <f t="shared" si="1039"/>
        <v/>
      </c>
      <c r="AD530" s="331" t="str">
        <f t="shared" si="1039"/>
        <v/>
      </c>
      <c r="AE530" s="331" t="str">
        <f t="shared" si="1039"/>
        <v/>
      </c>
      <c r="AF530" s="331" t="str">
        <f t="shared" si="1039"/>
        <v/>
      </c>
      <c r="AG530" s="331" t="str">
        <f t="shared" si="1039"/>
        <v/>
      </c>
      <c r="AH530" s="98"/>
      <c r="AI530" s="98"/>
      <c r="AJ530" s="97"/>
      <c r="AN530" s="75"/>
    </row>
    <row r="531" spans="1:40" s="329" customFormat="1">
      <c r="A531" s="45" t="s">
        <v>363</v>
      </c>
      <c r="B531" s="263" t="s">
        <v>45</v>
      </c>
      <c r="C531" s="146" t="s">
        <v>1</v>
      </c>
      <c r="D531" s="264" t="str">
        <f>IF(G$83="","",D529*D530)</f>
        <v/>
      </c>
      <c r="E531" s="264" t="str">
        <f t="shared" ref="E531:AG531" si="1040">IF(H$83="","",E529*E530)</f>
        <v/>
      </c>
      <c r="F531" s="264" t="str">
        <f t="shared" si="1040"/>
        <v/>
      </c>
      <c r="G531" s="264" t="str">
        <f t="shared" si="1040"/>
        <v/>
      </c>
      <c r="H531" s="264" t="str">
        <f t="shared" si="1040"/>
        <v/>
      </c>
      <c r="I531" s="264" t="str">
        <f t="shared" si="1040"/>
        <v/>
      </c>
      <c r="J531" s="264" t="str">
        <f t="shared" si="1040"/>
        <v/>
      </c>
      <c r="K531" s="264" t="str">
        <f t="shared" si="1040"/>
        <v/>
      </c>
      <c r="L531" s="264" t="str">
        <f t="shared" si="1040"/>
        <v/>
      </c>
      <c r="M531" s="264" t="str">
        <f t="shared" si="1040"/>
        <v/>
      </c>
      <c r="N531" s="264" t="str">
        <f t="shared" si="1040"/>
        <v/>
      </c>
      <c r="O531" s="264" t="str">
        <f t="shared" si="1040"/>
        <v/>
      </c>
      <c r="P531" s="264" t="str">
        <f t="shared" si="1040"/>
        <v/>
      </c>
      <c r="Q531" s="264" t="str">
        <f t="shared" si="1040"/>
        <v/>
      </c>
      <c r="R531" s="264" t="str">
        <f t="shared" si="1040"/>
        <v/>
      </c>
      <c r="S531" s="264" t="str">
        <f t="shared" si="1040"/>
        <v/>
      </c>
      <c r="T531" s="264" t="str">
        <f t="shared" si="1040"/>
        <v/>
      </c>
      <c r="U531" s="264" t="str">
        <f t="shared" si="1040"/>
        <v/>
      </c>
      <c r="V531" s="264" t="str">
        <f t="shared" si="1040"/>
        <v/>
      </c>
      <c r="W531" s="264" t="str">
        <f t="shared" si="1040"/>
        <v/>
      </c>
      <c r="X531" s="264" t="str">
        <f t="shared" si="1040"/>
        <v/>
      </c>
      <c r="Y531" s="264" t="str">
        <f t="shared" si="1040"/>
        <v/>
      </c>
      <c r="Z531" s="264" t="str">
        <f t="shared" si="1040"/>
        <v/>
      </c>
      <c r="AA531" s="264" t="str">
        <f t="shared" si="1040"/>
        <v/>
      </c>
      <c r="AB531" s="264" t="str">
        <f t="shared" si="1040"/>
        <v/>
      </c>
      <c r="AC531" s="264" t="str">
        <f t="shared" si="1040"/>
        <v/>
      </c>
      <c r="AD531" s="264" t="str">
        <f t="shared" si="1040"/>
        <v/>
      </c>
      <c r="AE531" s="264" t="str">
        <f t="shared" si="1040"/>
        <v/>
      </c>
      <c r="AF531" s="264" t="str">
        <f t="shared" si="1040"/>
        <v/>
      </c>
      <c r="AG531" s="264" t="str">
        <f t="shared" si="1040"/>
        <v/>
      </c>
      <c r="AH531" s="327"/>
      <c r="AI531" s="327"/>
      <c r="AJ531" s="328"/>
      <c r="AN531" s="330"/>
    </row>
    <row r="532" spans="1:40" s="70" customFormat="1">
      <c r="A532" s="265" t="s">
        <v>383</v>
      </c>
      <c r="B532" s="284" t="s">
        <v>46</v>
      </c>
      <c r="C532" s="144" t="s">
        <v>3</v>
      </c>
      <c r="D532" s="266">
        <f>SUM(D$531:AG$531)</f>
        <v>0</v>
      </c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  <c r="AC532" s="98"/>
      <c r="AD532" s="98"/>
      <c r="AE532" s="98"/>
      <c r="AF532" s="98"/>
      <c r="AG532" s="98"/>
      <c r="AH532" s="98"/>
      <c r="AI532" s="98"/>
      <c r="AJ532" s="97"/>
      <c r="AN532" s="75"/>
    </row>
    <row r="533" spans="1:40" s="70" customFormat="1">
      <c r="A533" s="397" t="s">
        <v>384</v>
      </c>
      <c r="B533" s="426" t="s">
        <v>386</v>
      </c>
      <c r="C533" s="298" t="s">
        <v>4</v>
      </c>
      <c r="D533" s="427" t="str">
        <f>IF(SUM($D$529:$AG$529)=0,"Brak wyniku",IRR(D$529:AG$529,$D$42))</f>
        <v>Brak wyniku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396" customFormat="1" ht="19.5" customHeight="1">
      <c r="A534" s="395"/>
      <c r="B534" s="396" t="s">
        <v>387</v>
      </c>
    </row>
    <row r="535" spans="1:40" s="8" customFormat="1">
      <c r="A535" s="672" t="s">
        <v>10</v>
      </c>
      <c r="B535" s="674" t="s">
        <v>2</v>
      </c>
      <c r="C535" s="676" t="s">
        <v>0</v>
      </c>
      <c r="D535" s="385" t="str">
        <f t="shared" ref="D535" si="1041">IF(G$83="","",G$83)</f>
        <v/>
      </c>
      <c r="E535" s="385" t="str">
        <f t="shared" ref="E535" si="1042">IF(H$83="","",H$83)</f>
        <v/>
      </c>
      <c r="F535" s="385" t="str">
        <f t="shared" ref="F535" si="1043">IF(I$83="","",I$83)</f>
        <v/>
      </c>
      <c r="G535" s="385" t="str">
        <f t="shared" ref="G535" si="1044">IF(J$83="","",J$83)</f>
        <v/>
      </c>
      <c r="H535" s="385" t="str">
        <f t="shared" ref="H535" si="1045">IF(K$83="","",K$83)</f>
        <v/>
      </c>
      <c r="I535" s="385" t="str">
        <f t="shared" ref="I535" si="1046">IF(L$83="","",L$83)</f>
        <v/>
      </c>
      <c r="J535" s="385" t="str">
        <f t="shared" ref="J535" si="1047">IF(M$83="","",M$83)</f>
        <v/>
      </c>
      <c r="K535" s="385" t="str">
        <f t="shared" ref="K535" si="1048">IF(N$83="","",N$83)</f>
        <v/>
      </c>
      <c r="L535" s="385" t="str">
        <f t="shared" ref="L535" si="1049">IF(O$83="","",O$83)</f>
        <v/>
      </c>
      <c r="M535" s="385" t="str">
        <f t="shared" ref="M535" si="1050">IF(P$83="","",P$83)</f>
        <v/>
      </c>
      <c r="N535" s="385" t="str">
        <f t="shared" ref="N535" si="1051">IF(Q$83="","",Q$83)</f>
        <v/>
      </c>
      <c r="O535" s="385" t="str">
        <f t="shared" ref="O535" si="1052">IF(R$83="","",R$83)</f>
        <v/>
      </c>
      <c r="P535" s="385" t="str">
        <f t="shared" ref="P535" si="1053">IF(S$83="","",S$83)</f>
        <v/>
      </c>
      <c r="Q535" s="385" t="str">
        <f t="shared" ref="Q535" si="1054">IF(T$83="","",T$83)</f>
        <v/>
      </c>
      <c r="R535" s="385" t="str">
        <f t="shared" ref="R535" si="1055">IF(U$83="","",U$83)</f>
        <v/>
      </c>
      <c r="S535" s="385" t="str">
        <f t="shared" ref="S535" si="1056">IF(V$83="","",V$83)</f>
        <v/>
      </c>
      <c r="T535" s="385" t="str">
        <f t="shared" ref="T535" si="1057">IF(W$83="","",W$83)</f>
        <v/>
      </c>
      <c r="U535" s="385" t="str">
        <f t="shared" ref="U535" si="1058">IF(X$83="","",X$83)</f>
        <v/>
      </c>
      <c r="V535" s="385" t="str">
        <f t="shared" ref="V535" si="1059">IF(Y$83="","",Y$83)</f>
        <v/>
      </c>
      <c r="W535" s="385" t="str">
        <f t="shared" ref="W535" si="1060">IF(Z$83="","",Z$83)</f>
        <v/>
      </c>
      <c r="X535" s="385" t="str">
        <f t="shared" ref="X535" si="1061">IF(AA$83="","",AA$83)</f>
        <v/>
      </c>
      <c r="Y535" s="385" t="str">
        <f t="shared" ref="Y535" si="1062">IF(AB$83="","",AB$83)</f>
        <v/>
      </c>
      <c r="Z535" s="385" t="str">
        <f t="shared" ref="Z535" si="1063">IF(AC$83="","",AC$83)</f>
        <v/>
      </c>
      <c r="AA535" s="385" t="str">
        <f t="shared" ref="AA535" si="1064">IF(AD$83="","",AD$83)</f>
        <v/>
      </c>
      <c r="AB535" s="385" t="str">
        <f t="shared" ref="AB535" si="1065">IF(AE$83="","",AE$83)</f>
        <v/>
      </c>
      <c r="AC535" s="385" t="str">
        <f t="shared" ref="AC535" si="1066">IF(AF$83="","",AF$83)</f>
        <v/>
      </c>
      <c r="AD535" s="385" t="str">
        <f t="shared" ref="AD535" si="1067">IF(AG$83="","",AG$83)</f>
        <v/>
      </c>
      <c r="AE535" s="385" t="str">
        <f t="shared" ref="AE535" si="1068">IF(AH$83="","",AH$83)</f>
        <v/>
      </c>
      <c r="AF535" s="385" t="str">
        <f t="shared" ref="AF535" si="1069">IF(AI$83="","",AI$83)</f>
        <v/>
      </c>
      <c r="AG535" s="385" t="str">
        <f t="shared" ref="AG535" si="1070">IF(AJ$83="","",AJ$83)</f>
        <v/>
      </c>
    </row>
    <row r="536" spans="1:40" s="8" customFormat="1">
      <c r="A536" s="673"/>
      <c r="B536" s="675"/>
      <c r="C536" s="677"/>
      <c r="D536" s="33" t="str">
        <f t="shared" ref="D536" si="1071">IF(G$84="","",G$84)</f>
        <v/>
      </c>
      <c r="E536" s="33" t="str">
        <f t="shared" ref="E536" si="1072">IF(H$84="","",H$84)</f>
        <v/>
      </c>
      <c r="F536" s="33" t="str">
        <f t="shared" ref="F536" si="1073">IF(I$84="","",I$84)</f>
        <v/>
      </c>
      <c r="G536" s="33" t="str">
        <f t="shared" ref="G536" si="1074">IF(J$84="","",J$84)</f>
        <v/>
      </c>
      <c r="H536" s="33" t="str">
        <f t="shared" ref="H536" si="1075">IF(K$84="","",K$84)</f>
        <v/>
      </c>
      <c r="I536" s="33" t="str">
        <f t="shared" ref="I536" si="1076">IF(L$84="","",L$84)</f>
        <v/>
      </c>
      <c r="J536" s="33" t="str">
        <f t="shared" ref="J536" si="1077">IF(M$84="","",M$84)</f>
        <v/>
      </c>
      <c r="K536" s="33" t="str">
        <f t="shared" ref="K536" si="1078">IF(N$84="","",N$84)</f>
        <v/>
      </c>
      <c r="L536" s="33" t="str">
        <f t="shared" ref="L536" si="1079">IF(O$84="","",O$84)</f>
        <v/>
      </c>
      <c r="M536" s="33" t="str">
        <f t="shared" ref="M536" si="1080">IF(P$84="","",P$84)</f>
        <v/>
      </c>
      <c r="N536" s="33" t="str">
        <f t="shared" ref="N536" si="1081">IF(Q$84="","",Q$84)</f>
        <v/>
      </c>
      <c r="O536" s="33" t="str">
        <f t="shared" ref="O536" si="1082">IF(R$84="","",R$84)</f>
        <v/>
      </c>
      <c r="P536" s="33" t="str">
        <f t="shared" ref="P536" si="1083">IF(S$84="","",S$84)</f>
        <v/>
      </c>
      <c r="Q536" s="33" t="str">
        <f t="shared" ref="Q536" si="1084">IF(T$84="","",T$84)</f>
        <v/>
      </c>
      <c r="R536" s="33" t="str">
        <f t="shared" ref="R536" si="1085">IF(U$84="","",U$84)</f>
        <v/>
      </c>
      <c r="S536" s="33" t="str">
        <f t="shared" ref="S536" si="1086">IF(V$84="","",V$84)</f>
        <v/>
      </c>
      <c r="T536" s="33" t="str">
        <f t="shared" ref="T536" si="1087">IF(W$84="","",W$84)</f>
        <v/>
      </c>
      <c r="U536" s="33" t="str">
        <f t="shared" ref="U536" si="1088">IF(X$84="","",X$84)</f>
        <v/>
      </c>
      <c r="V536" s="33" t="str">
        <f t="shared" ref="V536" si="1089">IF(Y$84="","",Y$84)</f>
        <v/>
      </c>
      <c r="W536" s="33" t="str">
        <f t="shared" ref="W536" si="1090">IF(Z$84="","",Z$84)</f>
        <v/>
      </c>
      <c r="X536" s="33" t="str">
        <f t="shared" ref="X536" si="1091">IF(AA$84="","",AA$84)</f>
        <v/>
      </c>
      <c r="Y536" s="33" t="str">
        <f t="shared" ref="Y536" si="1092">IF(AB$84="","",AB$84)</f>
        <v/>
      </c>
      <c r="Z536" s="33" t="str">
        <f t="shared" ref="Z536" si="1093">IF(AC$84="","",AC$84)</f>
        <v/>
      </c>
      <c r="AA536" s="33" t="str">
        <f t="shared" ref="AA536" si="1094">IF(AD$84="","",AD$84)</f>
        <v/>
      </c>
      <c r="AB536" s="33" t="str">
        <f t="shared" ref="AB536" si="1095">IF(AE$84="","",AE$84)</f>
        <v/>
      </c>
      <c r="AC536" s="33" t="str">
        <f t="shared" ref="AC536" si="1096">IF(AF$84="","",AF$84)</f>
        <v/>
      </c>
      <c r="AD536" s="33" t="str">
        <f t="shared" ref="AD536" si="1097">IF(AG$84="","",AG$84)</f>
        <v/>
      </c>
      <c r="AE536" s="33" t="str">
        <f t="shared" ref="AE536" si="1098">IF(AH$84="","",AH$84)</f>
        <v/>
      </c>
      <c r="AF536" s="33" t="str">
        <f t="shared" ref="AF536" si="1099">IF(AI$84="","",AI$84)</f>
        <v/>
      </c>
      <c r="AG536" s="33" t="str">
        <f t="shared" ref="AG536" si="1100">IF(AJ$84="","",AJ$84)</f>
        <v/>
      </c>
    </row>
    <row r="537" spans="1:40">
      <c r="A537" s="39" t="s">
        <v>112</v>
      </c>
      <c r="B537" s="58" t="s">
        <v>388</v>
      </c>
      <c r="C537" s="34" t="s">
        <v>1</v>
      </c>
      <c r="D537" s="58" t="str">
        <f>IF(G$79="","",SUMIF(D506:D507,"&gt;=0",D506:D507)+SUMIF(D516,"&gt;=0",D516)-SUMIF(D508:D511,"&lt;0",D508:D511)-SUMIF(D526,"&lt;0",D526))</f>
        <v/>
      </c>
      <c r="E537" s="58" t="str">
        <f t="shared" ref="E537:AG537" si="1101">IF(H$79="","",SUMIF(E506:E507,"&gt;=0",E506:E507)+SUMIF(E516,"&gt;=0",E516)-SUMIF(E508:E511,"&lt;0",E508:E511)-SUMIF(E526,"&lt;0",E526))</f>
        <v/>
      </c>
      <c r="F537" s="58" t="str">
        <f t="shared" si="1101"/>
        <v/>
      </c>
      <c r="G537" s="58" t="str">
        <f t="shared" si="1101"/>
        <v/>
      </c>
      <c r="H537" s="58" t="str">
        <f t="shared" si="1101"/>
        <v/>
      </c>
      <c r="I537" s="58" t="str">
        <f t="shared" si="1101"/>
        <v/>
      </c>
      <c r="J537" s="58" t="str">
        <f t="shared" si="1101"/>
        <v/>
      </c>
      <c r="K537" s="58" t="str">
        <f t="shared" si="1101"/>
        <v/>
      </c>
      <c r="L537" s="58" t="str">
        <f t="shared" si="1101"/>
        <v/>
      </c>
      <c r="M537" s="58" t="str">
        <f t="shared" si="1101"/>
        <v/>
      </c>
      <c r="N537" s="58" t="str">
        <f t="shared" si="1101"/>
        <v/>
      </c>
      <c r="O537" s="58" t="str">
        <f t="shared" si="1101"/>
        <v/>
      </c>
      <c r="P537" s="58" t="str">
        <f t="shared" si="1101"/>
        <v/>
      </c>
      <c r="Q537" s="58" t="str">
        <f t="shared" si="1101"/>
        <v/>
      </c>
      <c r="R537" s="58" t="str">
        <f t="shared" si="1101"/>
        <v/>
      </c>
      <c r="S537" s="58" t="str">
        <f t="shared" si="1101"/>
        <v/>
      </c>
      <c r="T537" s="58" t="str">
        <f t="shared" si="1101"/>
        <v/>
      </c>
      <c r="U537" s="58" t="str">
        <f t="shared" si="1101"/>
        <v/>
      </c>
      <c r="V537" s="58" t="str">
        <f t="shared" si="1101"/>
        <v/>
      </c>
      <c r="W537" s="58" t="str">
        <f t="shared" si="1101"/>
        <v/>
      </c>
      <c r="X537" s="58" t="str">
        <f t="shared" si="1101"/>
        <v/>
      </c>
      <c r="Y537" s="58" t="str">
        <f t="shared" si="1101"/>
        <v/>
      </c>
      <c r="Z537" s="58" t="str">
        <f t="shared" si="1101"/>
        <v/>
      </c>
      <c r="AA537" s="58" t="str">
        <f t="shared" si="1101"/>
        <v/>
      </c>
      <c r="AB537" s="58" t="str">
        <f t="shared" si="1101"/>
        <v/>
      </c>
      <c r="AC537" s="58" t="str">
        <f t="shared" si="1101"/>
        <v/>
      </c>
      <c r="AD537" s="58" t="str">
        <f t="shared" si="1101"/>
        <v/>
      </c>
      <c r="AE537" s="58" t="str">
        <f t="shared" si="1101"/>
        <v/>
      </c>
      <c r="AF537" s="58" t="str">
        <f t="shared" si="1101"/>
        <v/>
      </c>
      <c r="AG537" s="58" t="str">
        <f t="shared" si="1101"/>
        <v/>
      </c>
    </row>
    <row r="538" spans="1:40">
      <c r="A538" s="41" t="s">
        <v>146</v>
      </c>
      <c r="B538" s="25" t="s">
        <v>389</v>
      </c>
      <c r="C538" s="139" t="s">
        <v>1</v>
      </c>
      <c r="D538" s="25" t="str">
        <f>IF(G$79="","",SUMIF(D508:D511,"&gt;=0",D508:D511)+SUMIF(D526,"&gt;=0",D526)-SUMIF(D506:D507,"&lt;0",D506:D507)-SUMIF(D516,"&lt;0",D516))</f>
        <v/>
      </c>
      <c r="E538" s="25" t="str">
        <f t="shared" ref="E538:AG538" si="1102">IF(H$79="","",SUMIF(E508:E511,"&gt;=0",E508:E511)+SUMIF(E526,"&gt;=0",E526)-SUMIF(E506:E507,"&lt;0",E506:E507)-SUMIF(E516,"&lt;0",E516))</f>
        <v/>
      </c>
      <c r="F538" s="25" t="str">
        <f t="shared" si="1102"/>
        <v/>
      </c>
      <c r="G538" s="25" t="str">
        <f t="shared" si="1102"/>
        <v/>
      </c>
      <c r="H538" s="25" t="str">
        <f t="shared" si="1102"/>
        <v/>
      </c>
      <c r="I538" s="25" t="str">
        <f t="shared" si="1102"/>
        <v/>
      </c>
      <c r="J538" s="25" t="str">
        <f t="shared" si="1102"/>
        <v/>
      </c>
      <c r="K538" s="25" t="str">
        <f t="shared" si="1102"/>
        <v/>
      </c>
      <c r="L538" s="25" t="str">
        <f t="shared" si="1102"/>
        <v/>
      </c>
      <c r="M538" s="25" t="str">
        <f t="shared" si="1102"/>
        <v/>
      </c>
      <c r="N538" s="25" t="str">
        <f t="shared" si="1102"/>
        <v/>
      </c>
      <c r="O538" s="25" t="str">
        <f t="shared" si="1102"/>
        <v/>
      </c>
      <c r="P538" s="25" t="str">
        <f t="shared" si="1102"/>
        <v/>
      </c>
      <c r="Q538" s="25" t="str">
        <f t="shared" si="1102"/>
        <v/>
      </c>
      <c r="R538" s="25" t="str">
        <f t="shared" si="1102"/>
        <v/>
      </c>
      <c r="S538" s="25" t="str">
        <f t="shared" si="1102"/>
        <v/>
      </c>
      <c r="T538" s="25" t="str">
        <f t="shared" si="1102"/>
        <v/>
      </c>
      <c r="U538" s="25" t="str">
        <f t="shared" si="1102"/>
        <v/>
      </c>
      <c r="V538" s="25" t="str">
        <f t="shared" si="1102"/>
        <v/>
      </c>
      <c r="W538" s="25" t="str">
        <f t="shared" si="1102"/>
        <v/>
      </c>
      <c r="X538" s="25" t="str">
        <f t="shared" si="1102"/>
        <v/>
      </c>
      <c r="Y538" s="25" t="str">
        <f t="shared" si="1102"/>
        <v/>
      </c>
      <c r="Z538" s="25" t="str">
        <f t="shared" si="1102"/>
        <v/>
      </c>
      <c r="AA538" s="25" t="str">
        <f t="shared" si="1102"/>
        <v/>
      </c>
      <c r="AB538" s="25" t="str">
        <f t="shared" si="1102"/>
        <v/>
      </c>
      <c r="AC538" s="25" t="str">
        <f t="shared" si="1102"/>
        <v/>
      </c>
      <c r="AD538" s="25" t="str">
        <f t="shared" si="1102"/>
        <v/>
      </c>
      <c r="AE538" s="25" t="str">
        <f t="shared" si="1102"/>
        <v/>
      </c>
      <c r="AF538" s="25" t="str">
        <f t="shared" si="1102"/>
        <v/>
      </c>
      <c r="AG538" s="25" t="str">
        <f t="shared" si="1102"/>
        <v/>
      </c>
    </row>
    <row r="539" spans="1:40">
      <c r="A539" s="312" t="s">
        <v>108</v>
      </c>
      <c r="B539" s="313" t="s">
        <v>48</v>
      </c>
      <c r="C539" s="314" t="s">
        <v>1</v>
      </c>
      <c r="D539" s="313" t="str">
        <f t="shared" ref="D539:AG539" si="1103">IF(G$83="","",D$537*D$530)</f>
        <v/>
      </c>
      <c r="E539" s="313" t="str">
        <f t="shared" si="1103"/>
        <v/>
      </c>
      <c r="F539" s="313" t="str">
        <f t="shared" si="1103"/>
        <v/>
      </c>
      <c r="G539" s="313" t="str">
        <f t="shared" si="1103"/>
        <v/>
      </c>
      <c r="H539" s="313" t="str">
        <f t="shared" si="1103"/>
        <v/>
      </c>
      <c r="I539" s="313" t="str">
        <f t="shared" si="1103"/>
        <v/>
      </c>
      <c r="J539" s="313" t="str">
        <f t="shared" si="1103"/>
        <v/>
      </c>
      <c r="K539" s="313" t="str">
        <f t="shared" si="1103"/>
        <v/>
      </c>
      <c r="L539" s="313" t="str">
        <f t="shared" si="1103"/>
        <v/>
      </c>
      <c r="M539" s="313" t="str">
        <f t="shared" si="1103"/>
        <v/>
      </c>
      <c r="N539" s="313" t="str">
        <f t="shared" si="1103"/>
        <v/>
      </c>
      <c r="O539" s="313" t="str">
        <f t="shared" si="1103"/>
        <v/>
      </c>
      <c r="P539" s="313" t="str">
        <f t="shared" si="1103"/>
        <v/>
      </c>
      <c r="Q539" s="313" t="str">
        <f t="shared" si="1103"/>
        <v/>
      </c>
      <c r="R539" s="313" t="str">
        <f t="shared" si="1103"/>
        <v/>
      </c>
      <c r="S539" s="313" t="str">
        <f t="shared" si="1103"/>
        <v/>
      </c>
      <c r="T539" s="313" t="str">
        <f t="shared" si="1103"/>
        <v/>
      </c>
      <c r="U539" s="313" t="str">
        <f t="shared" si="1103"/>
        <v/>
      </c>
      <c r="V539" s="313" t="str">
        <f t="shared" si="1103"/>
        <v/>
      </c>
      <c r="W539" s="313" t="str">
        <f t="shared" si="1103"/>
        <v/>
      </c>
      <c r="X539" s="313" t="str">
        <f t="shared" si="1103"/>
        <v/>
      </c>
      <c r="Y539" s="313" t="str">
        <f t="shared" si="1103"/>
        <v/>
      </c>
      <c r="Z539" s="313" t="str">
        <f t="shared" si="1103"/>
        <v/>
      </c>
      <c r="AA539" s="313" t="str">
        <f t="shared" si="1103"/>
        <v/>
      </c>
      <c r="AB539" s="313" t="str">
        <f t="shared" si="1103"/>
        <v/>
      </c>
      <c r="AC539" s="313" t="str">
        <f t="shared" si="1103"/>
        <v/>
      </c>
      <c r="AD539" s="313" t="str">
        <f t="shared" si="1103"/>
        <v/>
      </c>
      <c r="AE539" s="313" t="str">
        <f t="shared" si="1103"/>
        <v/>
      </c>
      <c r="AF539" s="313" t="str">
        <f t="shared" si="1103"/>
        <v/>
      </c>
      <c r="AG539" s="313" t="str">
        <f t="shared" si="1103"/>
        <v/>
      </c>
    </row>
    <row r="540" spans="1:40">
      <c r="A540" s="133" t="s">
        <v>109</v>
      </c>
      <c r="B540" s="76" t="s">
        <v>49</v>
      </c>
      <c r="C540" s="134" t="s">
        <v>1</v>
      </c>
      <c r="D540" s="76" t="str">
        <f t="shared" ref="D540:AG540" si="1104">IF(G$83="","",D$538*D$530)</f>
        <v/>
      </c>
      <c r="E540" s="76" t="str">
        <f t="shared" si="1104"/>
        <v/>
      </c>
      <c r="F540" s="76" t="str">
        <f t="shared" si="1104"/>
        <v/>
      </c>
      <c r="G540" s="76" t="str">
        <f t="shared" si="1104"/>
        <v/>
      </c>
      <c r="H540" s="76" t="str">
        <f t="shared" si="1104"/>
        <v/>
      </c>
      <c r="I540" s="76" t="str">
        <f t="shared" si="1104"/>
        <v/>
      </c>
      <c r="J540" s="76" t="str">
        <f t="shared" si="1104"/>
        <v/>
      </c>
      <c r="K540" s="76" t="str">
        <f t="shared" si="1104"/>
        <v/>
      </c>
      <c r="L540" s="76" t="str">
        <f t="shared" si="1104"/>
        <v/>
      </c>
      <c r="M540" s="76" t="str">
        <f t="shared" si="1104"/>
        <v/>
      </c>
      <c r="N540" s="76" t="str">
        <f t="shared" si="1104"/>
        <v/>
      </c>
      <c r="O540" s="76" t="str">
        <f t="shared" si="1104"/>
        <v/>
      </c>
      <c r="P540" s="76" t="str">
        <f t="shared" si="1104"/>
        <v/>
      </c>
      <c r="Q540" s="76" t="str">
        <f t="shared" si="1104"/>
        <v/>
      </c>
      <c r="R540" s="76" t="str">
        <f t="shared" si="1104"/>
        <v/>
      </c>
      <c r="S540" s="76" t="str">
        <f t="shared" si="1104"/>
        <v/>
      </c>
      <c r="T540" s="76" t="str">
        <f t="shared" si="1104"/>
        <v/>
      </c>
      <c r="U540" s="76" t="str">
        <f t="shared" si="1104"/>
        <v/>
      </c>
      <c r="V540" s="76" t="str">
        <f t="shared" si="1104"/>
        <v/>
      </c>
      <c r="W540" s="76" t="str">
        <f t="shared" si="1104"/>
        <v/>
      </c>
      <c r="X540" s="76" t="str">
        <f t="shared" si="1104"/>
        <v/>
      </c>
      <c r="Y540" s="76" t="str">
        <f t="shared" si="1104"/>
        <v/>
      </c>
      <c r="Z540" s="76" t="str">
        <f t="shared" si="1104"/>
        <v/>
      </c>
      <c r="AA540" s="76" t="str">
        <f t="shared" si="1104"/>
        <v/>
      </c>
      <c r="AB540" s="76" t="str">
        <f t="shared" si="1104"/>
        <v/>
      </c>
      <c r="AC540" s="76" t="str">
        <f t="shared" si="1104"/>
        <v/>
      </c>
      <c r="AD540" s="76" t="str">
        <f t="shared" si="1104"/>
        <v/>
      </c>
      <c r="AE540" s="76" t="str">
        <f t="shared" si="1104"/>
        <v/>
      </c>
      <c r="AF540" s="76" t="str">
        <f t="shared" si="1104"/>
        <v/>
      </c>
      <c r="AG540" s="76" t="str">
        <f t="shared" si="1104"/>
        <v/>
      </c>
    </row>
    <row r="541" spans="1:40">
      <c r="A541" s="55" t="s">
        <v>122</v>
      </c>
      <c r="B541" s="135" t="s">
        <v>20</v>
      </c>
      <c r="C541" s="2" t="s">
        <v>8</v>
      </c>
      <c r="D541" s="345" t="str">
        <f>IF(SUM($D$540:$AG$540)=0,"Brak wyniku",SUM($D$539:$AG$539)/SUM($D$540:$AG$540))</f>
        <v>Brak wyniku</v>
      </c>
      <c r="E541" s="21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</row>
    <row r="542" spans="1:40">
      <c r="A542" s="157">
        <v>5</v>
      </c>
      <c r="B542" s="297" t="s">
        <v>475</v>
      </c>
      <c r="C542" s="298" t="s">
        <v>79</v>
      </c>
      <c r="D542" s="425" t="str">
        <f>IF(D541="Brak wyniku","",IF(OR($D$532&lt;=0,$D$541&lt;=1)=TRUE,"Nie","Tak"))</f>
        <v/>
      </c>
    </row>
    <row r="543" spans="1:40" s="372" customFormat="1" ht="24" customHeight="1">
      <c r="A543" s="371" t="s">
        <v>502</v>
      </c>
      <c r="B543" s="372" t="s">
        <v>501</v>
      </c>
      <c r="H543" s="400"/>
    </row>
    <row r="544" spans="1:40" s="70" customFormat="1">
      <c r="A544" s="108">
        <v>1</v>
      </c>
      <c r="B544" s="10" t="s">
        <v>576</v>
      </c>
      <c r="C544" s="588" t="str">
        <f>IF(Dane!C274="","",Dane!C274)</f>
        <v>Podstawowy</v>
      </c>
      <c r="D544" s="339"/>
      <c r="E544" s="337"/>
      <c r="F544" s="348"/>
      <c r="G544" s="337"/>
      <c r="H544" s="337"/>
      <c r="I544" s="337"/>
      <c r="J544" s="337"/>
      <c r="K544" s="337"/>
      <c r="L544" s="337"/>
      <c r="M544" s="337"/>
      <c r="N544" s="337"/>
      <c r="O544" s="337"/>
      <c r="P544" s="337"/>
      <c r="Q544" s="337"/>
      <c r="R544" s="337"/>
      <c r="AE544" s="338"/>
      <c r="AF544" s="338"/>
      <c r="AG544" s="338"/>
      <c r="AH544" s="338"/>
      <c r="AI544" s="337"/>
      <c r="AJ544" s="337"/>
    </row>
    <row r="545" spans="1:36" s="70" customFormat="1">
      <c r="A545" s="109" t="s">
        <v>35</v>
      </c>
      <c r="B545" s="24" t="s">
        <v>577</v>
      </c>
      <c r="C545" s="589" t="str">
        <f>IF(Dane!C275="","",Dane!C275)</f>
        <v/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7"/>
      <c r="AF545" s="337"/>
      <c r="AG545" s="337"/>
      <c r="AH545" s="337"/>
      <c r="AI545" s="337"/>
      <c r="AJ545" s="337"/>
    </row>
    <row r="546" spans="1:36" s="70" customFormat="1">
      <c r="A546" s="109" t="s">
        <v>36</v>
      </c>
      <c r="B546" s="24" t="s">
        <v>578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S546" s="337"/>
      <c r="T546" s="338"/>
      <c r="U546" s="337"/>
      <c r="V546" s="337"/>
      <c r="W546" s="337"/>
      <c r="X546" s="337"/>
      <c r="Y546" s="337"/>
      <c r="Z546" s="337"/>
      <c r="AA546" s="337"/>
      <c r="AB546" s="337"/>
      <c r="AC546" s="337"/>
      <c r="AD546" s="337"/>
      <c r="AE546" s="337"/>
      <c r="AF546" s="337"/>
      <c r="AG546" s="337"/>
      <c r="AH546" s="337"/>
      <c r="AI546" s="337"/>
      <c r="AJ546" s="337"/>
    </row>
    <row r="547" spans="1:36" s="70" customFormat="1">
      <c r="A547" s="109" t="s">
        <v>37</v>
      </c>
      <c r="B547" s="24" t="s">
        <v>579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8"/>
      <c r="W547" s="338"/>
      <c r="X547" s="338"/>
      <c r="Y547" s="338"/>
      <c r="Z547" s="338"/>
      <c r="AA547" s="338"/>
      <c r="AB547" s="338"/>
      <c r="AC547" s="338"/>
      <c r="AD547" s="338"/>
      <c r="AE547" s="337"/>
      <c r="AF547" s="337"/>
      <c r="AG547" s="337"/>
      <c r="AH547" s="337"/>
      <c r="AI547" s="337"/>
      <c r="AJ547" s="337"/>
    </row>
    <row r="548" spans="1:36" s="70" customFormat="1" ht="22.5">
      <c r="A548" s="122" t="s">
        <v>38</v>
      </c>
      <c r="B548" s="27" t="s">
        <v>580</v>
      </c>
      <c r="C548" s="590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49" spans="1:36"/>
    <row r="550" spans="1:36">
      <c r="B550" s="9" t="s">
        <v>666</v>
      </c>
    </row>
    <row r="551" spans="1:36"/>
    <row r="552" spans="1:36" hidden="1">
      <c r="B552" s="351" t="s">
        <v>396</v>
      </c>
      <c r="C552" s="351">
        <v>15</v>
      </c>
      <c r="D552" s="353">
        <v>0.2</v>
      </c>
      <c r="E552" s="351" t="s">
        <v>445</v>
      </c>
      <c r="F552" s="351" t="s">
        <v>446</v>
      </c>
      <c r="G552" s="351" t="s">
        <v>70</v>
      </c>
      <c r="H552" s="351" t="s">
        <v>447</v>
      </c>
      <c r="I552" s="351" t="s">
        <v>448</v>
      </c>
      <c r="J552" s="351" t="s">
        <v>449</v>
      </c>
      <c r="K552" s="351" t="s">
        <v>458</v>
      </c>
      <c r="L552" s="351" t="s">
        <v>70</v>
      </c>
      <c r="M552" s="351" t="s">
        <v>70</v>
      </c>
    </row>
    <row r="553" spans="1:36" hidden="1">
      <c r="B553" s="351" t="s">
        <v>397</v>
      </c>
      <c r="C553" s="351">
        <v>15</v>
      </c>
      <c r="D553" s="352" t="s">
        <v>70</v>
      </c>
      <c r="E553" s="351" t="s">
        <v>459</v>
      </c>
      <c r="F553" s="351" t="s">
        <v>460</v>
      </c>
      <c r="G553" s="351" t="s">
        <v>70</v>
      </c>
      <c r="H553" s="351" t="s">
        <v>70</v>
      </c>
      <c r="I553" s="351" t="s">
        <v>70</v>
      </c>
      <c r="J553" s="351" t="s">
        <v>70</v>
      </c>
      <c r="K553" s="351" t="s">
        <v>70</v>
      </c>
      <c r="L553" s="351" t="s">
        <v>70</v>
      </c>
      <c r="M553" s="351" t="s">
        <v>70</v>
      </c>
    </row>
    <row r="554" spans="1:36" hidden="1">
      <c r="B554" s="351" t="s">
        <v>398</v>
      </c>
      <c r="C554" s="351">
        <v>15</v>
      </c>
      <c r="D554" s="352" t="s">
        <v>70</v>
      </c>
      <c r="E554" s="351" t="s">
        <v>455</v>
      </c>
      <c r="F554" s="351" t="s">
        <v>450</v>
      </c>
      <c r="G554" s="351" t="s">
        <v>70</v>
      </c>
      <c r="H554" s="351" t="s">
        <v>415</v>
      </c>
      <c r="I554" s="351" t="s">
        <v>416</v>
      </c>
      <c r="J554" s="351" t="s">
        <v>70</v>
      </c>
      <c r="K554" s="351" t="s">
        <v>457</v>
      </c>
      <c r="L554" s="351" t="s">
        <v>70</v>
      </c>
      <c r="M554" s="351" t="s">
        <v>70</v>
      </c>
    </row>
    <row r="555" spans="1:36" hidden="1">
      <c r="B555" s="352" t="s">
        <v>474</v>
      </c>
      <c r="C555" s="351">
        <v>15</v>
      </c>
      <c r="D555" s="352" t="s">
        <v>70</v>
      </c>
      <c r="E555" s="351" t="s">
        <v>420</v>
      </c>
      <c r="F555" s="351" t="s">
        <v>421</v>
      </c>
      <c r="G555" s="351" t="s">
        <v>70</v>
      </c>
      <c r="H555" s="351" t="s">
        <v>415</v>
      </c>
      <c r="I555" s="351" t="s">
        <v>416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idden="1">
      <c r="B556" s="352" t="s">
        <v>399</v>
      </c>
      <c r="C556" s="351">
        <v>15</v>
      </c>
      <c r="D556" s="352" t="s">
        <v>70</v>
      </c>
      <c r="E556" s="351" t="s">
        <v>422</v>
      </c>
      <c r="F556" s="351" t="s">
        <v>423</v>
      </c>
      <c r="G556" s="351" t="s">
        <v>70</v>
      </c>
      <c r="H556" s="351" t="s">
        <v>415</v>
      </c>
      <c r="I556" s="351" t="s">
        <v>416</v>
      </c>
      <c r="J556" s="351" t="s">
        <v>70</v>
      </c>
      <c r="K556" s="351" t="s">
        <v>70</v>
      </c>
      <c r="L556" s="351" t="s">
        <v>70</v>
      </c>
      <c r="M556" s="351" t="s">
        <v>70</v>
      </c>
    </row>
    <row r="557" spans="1:36" hidden="1">
      <c r="B557" s="352" t="s">
        <v>400</v>
      </c>
      <c r="C557" s="351">
        <v>15</v>
      </c>
      <c r="D557" s="352" t="s">
        <v>70</v>
      </c>
      <c r="E557" s="351" t="s">
        <v>422</v>
      </c>
      <c r="F557" s="351" t="s">
        <v>423</v>
      </c>
      <c r="G557" s="351" t="s">
        <v>70</v>
      </c>
      <c r="H557" s="351" t="s">
        <v>415</v>
      </c>
      <c r="I557" s="351" t="s">
        <v>416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idden="1">
      <c r="B558" s="352" t="s">
        <v>401</v>
      </c>
      <c r="C558" s="351">
        <v>25</v>
      </c>
      <c r="D558" s="353">
        <v>0.2</v>
      </c>
      <c r="E558" s="351" t="s">
        <v>427</v>
      </c>
      <c r="F558" s="351" t="s">
        <v>424</v>
      </c>
      <c r="G558" s="351" t="s">
        <v>425</v>
      </c>
      <c r="H558" s="351" t="s">
        <v>415</v>
      </c>
      <c r="I558" s="351" t="s">
        <v>416</v>
      </c>
      <c r="J558" s="351" t="s">
        <v>426</v>
      </c>
      <c r="K558" s="351" t="s">
        <v>70</v>
      </c>
      <c r="L558" s="351" t="s">
        <v>70</v>
      </c>
      <c r="M558" s="351" t="s">
        <v>70</v>
      </c>
    </row>
    <row r="559" spans="1:36" hidden="1">
      <c r="B559" s="352" t="s">
        <v>402</v>
      </c>
      <c r="C559" s="351">
        <v>15</v>
      </c>
      <c r="D559" s="352" t="s">
        <v>70</v>
      </c>
      <c r="E559" s="351" t="s">
        <v>422</v>
      </c>
      <c r="F559" s="351" t="s">
        <v>423</v>
      </c>
      <c r="G559" s="351" t="s">
        <v>461</v>
      </c>
      <c r="H559" s="351" t="s">
        <v>415</v>
      </c>
      <c r="I559" s="351" t="s">
        <v>416</v>
      </c>
      <c r="J559" s="351" t="s">
        <v>426</v>
      </c>
      <c r="K559" s="351" t="s">
        <v>70</v>
      </c>
      <c r="L559" s="351" t="s">
        <v>70</v>
      </c>
      <c r="M559" s="351" t="s">
        <v>70</v>
      </c>
    </row>
    <row r="560" spans="1:36" hidden="1">
      <c r="B560" s="352" t="s">
        <v>403</v>
      </c>
      <c r="C560" s="351">
        <v>15</v>
      </c>
      <c r="D560" s="352" t="s">
        <v>70</v>
      </c>
      <c r="E560" s="351" t="s">
        <v>428</v>
      </c>
      <c r="F560" s="351" t="s">
        <v>70</v>
      </c>
      <c r="G560" s="351" t="s">
        <v>70</v>
      </c>
      <c r="H560" s="351" t="s">
        <v>415</v>
      </c>
      <c r="I560" s="351" t="s">
        <v>416</v>
      </c>
      <c r="J560" s="351" t="s">
        <v>438</v>
      </c>
      <c r="K560" s="351" t="s">
        <v>70</v>
      </c>
      <c r="L560" s="351" t="s">
        <v>70</v>
      </c>
      <c r="M560" s="351" t="s">
        <v>70</v>
      </c>
    </row>
    <row r="561" spans="2:13" hidden="1">
      <c r="B561" s="352" t="s">
        <v>404</v>
      </c>
      <c r="C561" s="351">
        <v>15</v>
      </c>
      <c r="D561" s="352" t="s">
        <v>70</v>
      </c>
      <c r="E561" s="351" t="s">
        <v>429</v>
      </c>
      <c r="F561" s="351" t="s">
        <v>70</v>
      </c>
      <c r="G561" s="351" t="s">
        <v>470</v>
      </c>
      <c r="H561" s="351" t="s">
        <v>70</v>
      </c>
      <c r="I561" s="351" t="s">
        <v>70</v>
      </c>
      <c r="J561" s="351" t="s">
        <v>70</v>
      </c>
      <c r="K561" s="351" t="s">
        <v>70</v>
      </c>
      <c r="L561" s="352" t="s">
        <v>465</v>
      </c>
      <c r="M561" s="351" t="s">
        <v>70</v>
      </c>
    </row>
    <row r="562" spans="2:13" hidden="1">
      <c r="B562" s="352" t="s">
        <v>405</v>
      </c>
      <c r="C562" s="351">
        <v>25</v>
      </c>
      <c r="D562" s="353">
        <v>0.2</v>
      </c>
      <c r="E562" s="351" t="s">
        <v>440</v>
      </c>
      <c r="F562" s="351" t="s">
        <v>441</v>
      </c>
      <c r="G562" s="351" t="s">
        <v>442</v>
      </c>
      <c r="H562" s="351" t="s">
        <v>415</v>
      </c>
      <c r="I562" s="351" t="s">
        <v>416</v>
      </c>
      <c r="J562" s="351" t="s">
        <v>417</v>
      </c>
      <c r="K562" s="351" t="s">
        <v>70</v>
      </c>
      <c r="L562" s="352" t="s">
        <v>462</v>
      </c>
      <c r="M562" s="351" t="s">
        <v>70</v>
      </c>
    </row>
    <row r="563" spans="2:13" hidden="1">
      <c r="B563" s="352" t="s">
        <v>406</v>
      </c>
      <c r="C563" s="351">
        <v>30</v>
      </c>
      <c r="D563" s="353">
        <v>0.25</v>
      </c>
      <c r="E563" s="351" t="s">
        <v>439</v>
      </c>
      <c r="F563" s="351" t="s">
        <v>436</v>
      </c>
      <c r="G563" s="351" t="s">
        <v>437</v>
      </c>
      <c r="H563" s="351" t="s">
        <v>415</v>
      </c>
      <c r="I563" s="351" t="s">
        <v>416</v>
      </c>
      <c r="J563" s="351" t="s">
        <v>438</v>
      </c>
      <c r="K563" s="351" t="s">
        <v>70</v>
      </c>
      <c r="L563" s="352" t="s">
        <v>463</v>
      </c>
      <c r="M563" s="352" t="s">
        <v>464</v>
      </c>
    </row>
    <row r="564" spans="2:13" hidden="1">
      <c r="B564" s="352" t="s">
        <v>620</v>
      </c>
      <c r="C564" s="351">
        <v>15</v>
      </c>
      <c r="D564" s="352" t="s">
        <v>70</v>
      </c>
      <c r="E564" s="351" t="s">
        <v>451</v>
      </c>
      <c r="F564" s="351" t="s">
        <v>70</v>
      </c>
      <c r="G564" s="351" t="s">
        <v>70</v>
      </c>
      <c r="H564" s="351" t="s">
        <v>415</v>
      </c>
      <c r="I564" s="351" t="s">
        <v>416</v>
      </c>
      <c r="J564" s="351" t="s">
        <v>417</v>
      </c>
      <c r="K564" s="351" t="s">
        <v>70</v>
      </c>
      <c r="L564" s="351" t="s">
        <v>466</v>
      </c>
      <c r="M564" s="351" t="s">
        <v>467</v>
      </c>
    </row>
    <row r="565" spans="2:13" hidden="1">
      <c r="B565" s="352" t="s">
        <v>621</v>
      </c>
      <c r="C565" s="351">
        <v>15</v>
      </c>
      <c r="D565" s="351" t="s">
        <v>430</v>
      </c>
      <c r="E565" s="351" t="s">
        <v>451</v>
      </c>
      <c r="F565" s="351" t="s">
        <v>70</v>
      </c>
      <c r="G565" s="351" t="s">
        <v>70</v>
      </c>
      <c r="H565" s="351" t="s">
        <v>70</v>
      </c>
      <c r="I565" s="351" t="s">
        <v>70</v>
      </c>
      <c r="J565" s="351" t="s">
        <v>70</v>
      </c>
      <c r="K565" s="351" t="s">
        <v>70</v>
      </c>
      <c r="L565" s="351" t="s">
        <v>466</v>
      </c>
      <c r="M565" s="351" t="s">
        <v>467</v>
      </c>
    </row>
    <row r="566" spans="2:13" hidden="1">
      <c r="B566" s="351" t="s">
        <v>622</v>
      </c>
      <c r="C566" s="351">
        <v>15</v>
      </c>
      <c r="D566" s="352" t="s">
        <v>70</v>
      </c>
      <c r="E566" s="351" t="s">
        <v>451</v>
      </c>
      <c r="F566" s="351" t="s">
        <v>70</v>
      </c>
      <c r="G566" s="351" t="s">
        <v>70</v>
      </c>
      <c r="H566" s="351" t="s">
        <v>415</v>
      </c>
      <c r="I566" s="351" t="s">
        <v>416</v>
      </c>
      <c r="J566" s="351" t="s">
        <v>417</v>
      </c>
      <c r="K566" s="351" t="s">
        <v>70</v>
      </c>
      <c r="L566" s="351" t="s">
        <v>466</v>
      </c>
      <c r="M566" s="351" t="s">
        <v>467</v>
      </c>
    </row>
    <row r="567" spans="2:13" hidden="1">
      <c r="B567" s="351" t="s">
        <v>659</v>
      </c>
      <c r="C567" s="351">
        <v>25</v>
      </c>
      <c r="D567" s="352" t="s">
        <v>70</v>
      </c>
      <c r="E567" s="351" t="s">
        <v>660</v>
      </c>
      <c r="F567" s="351" t="s">
        <v>661</v>
      </c>
      <c r="G567" s="351" t="s">
        <v>662</v>
      </c>
      <c r="H567" s="351" t="s">
        <v>665</v>
      </c>
      <c r="I567" s="351" t="s">
        <v>417</v>
      </c>
      <c r="J567" s="351" t="s">
        <v>663</v>
      </c>
      <c r="K567" s="351" t="s">
        <v>664</v>
      </c>
      <c r="L567" s="351" t="s">
        <v>70</v>
      </c>
      <c r="M567" s="351" t="s">
        <v>70</v>
      </c>
    </row>
    <row r="568" spans="2:13" hidden="1">
      <c r="B568" s="351" t="s">
        <v>658</v>
      </c>
      <c r="C568" s="351">
        <v>25</v>
      </c>
      <c r="D568" s="352" t="s">
        <v>70</v>
      </c>
      <c r="E568" s="351" t="s">
        <v>660</v>
      </c>
      <c r="F568" s="351" t="s">
        <v>661</v>
      </c>
      <c r="G568" s="351" t="s">
        <v>662</v>
      </c>
      <c r="H568" s="351" t="s">
        <v>665</v>
      </c>
      <c r="I568" s="351" t="s">
        <v>417</v>
      </c>
      <c r="J568" s="351" t="s">
        <v>663</v>
      </c>
      <c r="K568" s="351" t="s">
        <v>664</v>
      </c>
      <c r="L568" s="351" t="s">
        <v>70</v>
      </c>
      <c r="M568" s="351" t="s">
        <v>70</v>
      </c>
    </row>
    <row r="569" spans="2:13" hidden="1">
      <c r="B569" s="351" t="s">
        <v>407</v>
      </c>
      <c r="C569" s="351">
        <v>30</v>
      </c>
      <c r="D569" s="353">
        <v>0.2</v>
      </c>
      <c r="E569" s="351" t="s">
        <v>431</v>
      </c>
      <c r="F569" s="351" t="s">
        <v>444</v>
      </c>
      <c r="G569" s="351" t="s">
        <v>443</v>
      </c>
      <c r="H569" s="351" t="s">
        <v>415</v>
      </c>
      <c r="I569" s="351" t="s">
        <v>416</v>
      </c>
      <c r="J569" s="351" t="s">
        <v>417</v>
      </c>
      <c r="K569" s="351" t="s">
        <v>70</v>
      </c>
      <c r="L569" s="352" t="s">
        <v>468</v>
      </c>
      <c r="M569" s="351" t="s">
        <v>70</v>
      </c>
    </row>
    <row r="570" spans="2:13" hidden="1">
      <c r="B570" s="352" t="s">
        <v>408</v>
      </c>
      <c r="C570" s="351">
        <v>15</v>
      </c>
      <c r="D570" s="352" t="s">
        <v>70</v>
      </c>
      <c r="E570" s="351" t="s">
        <v>432</v>
      </c>
      <c r="F570" s="351" t="s">
        <v>433</v>
      </c>
      <c r="G570" s="351" t="s">
        <v>70</v>
      </c>
      <c r="H570" s="351" t="s">
        <v>434</v>
      </c>
      <c r="I570" s="351" t="s">
        <v>435</v>
      </c>
      <c r="J570" s="351" t="s">
        <v>70</v>
      </c>
      <c r="K570" s="351" t="s">
        <v>70</v>
      </c>
      <c r="L570" s="351" t="s">
        <v>70</v>
      </c>
      <c r="M570" s="351" t="s">
        <v>70</v>
      </c>
    </row>
    <row r="571" spans="2:13" hidden="1">
      <c r="B571" s="352" t="s">
        <v>409</v>
      </c>
      <c r="C571" s="351">
        <v>15</v>
      </c>
      <c r="D571" s="352" t="s">
        <v>70</v>
      </c>
      <c r="E571" s="351" t="s">
        <v>70</v>
      </c>
      <c r="F571" s="351" t="s">
        <v>453</v>
      </c>
      <c r="G571" s="351" t="s">
        <v>471</v>
      </c>
      <c r="H571" s="351" t="s">
        <v>70</v>
      </c>
      <c r="I571" s="351" t="s">
        <v>70</v>
      </c>
      <c r="J571" s="351" t="s">
        <v>70</v>
      </c>
      <c r="K571" s="351" t="s">
        <v>70</v>
      </c>
      <c r="L571" s="351" t="s">
        <v>70</v>
      </c>
      <c r="M571" s="351" t="s">
        <v>70</v>
      </c>
    </row>
    <row r="572" spans="2:13" hidden="1">
      <c r="B572" s="352" t="s">
        <v>410</v>
      </c>
      <c r="C572" s="351">
        <v>15</v>
      </c>
      <c r="D572" s="352" t="s">
        <v>70</v>
      </c>
      <c r="E572" s="351" t="s">
        <v>395</v>
      </c>
      <c r="F572" s="351" t="s">
        <v>454</v>
      </c>
      <c r="G572" s="351" t="s">
        <v>469</v>
      </c>
      <c r="H572" s="351" t="s">
        <v>415</v>
      </c>
      <c r="I572" s="351" t="s">
        <v>416</v>
      </c>
      <c r="J572" s="351" t="s">
        <v>417</v>
      </c>
      <c r="K572" s="351" t="s">
        <v>456</v>
      </c>
      <c r="L572" s="351" t="s">
        <v>70</v>
      </c>
      <c r="M572" s="351" t="s">
        <v>70</v>
      </c>
    </row>
    <row r="573" spans="2:13" hidden="1">
      <c r="B573" s="352" t="s">
        <v>411</v>
      </c>
      <c r="C573" s="351">
        <v>15</v>
      </c>
      <c r="D573" s="352" t="s">
        <v>70</v>
      </c>
      <c r="E573" s="351" t="s">
        <v>395</v>
      </c>
      <c r="F573" s="351" t="s">
        <v>454</v>
      </c>
      <c r="G573" s="351" t="s">
        <v>469</v>
      </c>
      <c r="H573" s="351" t="s">
        <v>415</v>
      </c>
      <c r="I573" s="351" t="s">
        <v>416</v>
      </c>
      <c r="J573" s="351" t="s">
        <v>417</v>
      </c>
      <c r="K573" s="351" t="s">
        <v>456</v>
      </c>
      <c r="L573" s="351" t="s">
        <v>70</v>
      </c>
      <c r="M573" s="351" t="s">
        <v>70</v>
      </c>
    </row>
    <row r="574" spans="2:13" hidden="1">
      <c r="B574" s="352" t="s">
        <v>412</v>
      </c>
      <c r="C574" s="351">
        <v>15</v>
      </c>
      <c r="D574" s="352" t="s">
        <v>70</v>
      </c>
      <c r="E574" s="351" t="s">
        <v>70</v>
      </c>
      <c r="F574" s="351" t="s">
        <v>452</v>
      </c>
      <c r="G574" s="351" t="s">
        <v>70</v>
      </c>
      <c r="H574" s="351" t="s">
        <v>70</v>
      </c>
      <c r="I574" s="351" t="s">
        <v>70</v>
      </c>
      <c r="J574" s="351" t="s">
        <v>70</v>
      </c>
      <c r="K574" s="351" t="s">
        <v>70</v>
      </c>
      <c r="L574" s="351" t="s">
        <v>70</v>
      </c>
      <c r="M574" s="351" t="s">
        <v>70</v>
      </c>
    </row>
    <row r="575" spans="2:13" hidden="1">
      <c r="B575" s="352" t="s">
        <v>413</v>
      </c>
      <c r="C575" s="351">
        <v>15</v>
      </c>
      <c r="D575" s="352" t="s">
        <v>70</v>
      </c>
      <c r="E575" s="351" t="s">
        <v>473</v>
      </c>
      <c r="F575" s="351" t="s">
        <v>472</v>
      </c>
      <c r="G575" s="351" t="s">
        <v>70</v>
      </c>
      <c r="H575" s="351" t="s">
        <v>70</v>
      </c>
      <c r="I575" s="351" t="s">
        <v>70</v>
      </c>
      <c r="J575" s="351" t="s">
        <v>70</v>
      </c>
      <c r="K575" s="351" t="s">
        <v>70</v>
      </c>
      <c r="L575" s="351" t="s">
        <v>70</v>
      </c>
      <c r="M575" s="351" t="s">
        <v>70</v>
      </c>
    </row>
    <row r="576" spans="2:13" hidden="1">
      <c r="B576" s="352" t="s">
        <v>414</v>
      </c>
      <c r="C576" s="351">
        <v>15</v>
      </c>
      <c r="D576" s="352" t="s">
        <v>70</v>
      </c>
      <c r="E576" s="351" t="s">
        <v>70</v>
      </c>
      <c r="F576" s="351" t="s">
        <v>472</v>
      </c>
      <c r="G576" s="351" t="s">
        <v>70</v>
      </c>
      <c r="H576" s="351" t="s">
        <v>70</v>
      </c>
      <c r="I576" s="351" t="s">
        <v>70</v>
      </c>
      <c r="J576" s="351" t="s">
        <v>70</v>
      </c>
      <c r="K576" s="351" t="s">
        <v>70</v>
      </c>
      <c r="L576" s="351" t="s">
        <v>70</v>
      </c>
      <c r="M576" s="351" t="s">
        <v>70</v>
      </c>
    </row>
    <row r="577" spans="2:5" hidden="1"/>
    <row r="578" spans="2:5" ht="45" hidden="1">
      <c r="B578" s="354"/>
      <c r="C578" s="355" t="s">
        <v>196</v>
      </c>
      <c r="D578" s="355" t="s">
        <v>197</v>
      </c>
      <c r="E578" s="355" t="s">
        <v>198</v>
      </c>
    </row>
    <row r="579" spans="2:5" hidden="1">
      <c r="B579" s="356" t="s">
        <v>188</v>
      </c>
      <c r="C579" s="356">
        <v>31.1</v>
      </c>
      <c r="D579" s="356">
        <v>1661.9</v>
      </c>
      <c r="E579" s="356">
        <v>2.92</v>
      </c>
    </row>
    <row r="580" spans="2:5" hidden="1">
      <c r="B580" s="356" t="s">
        <v>194</v>
      </c>
      <c r="C580" s="356">
        <v>23.7</v>
      </c>
      <c r="D580" s="356">
        <v>1814.1</v>
      </c>
      <c r="E580" s="356">
        <v>2.92</v>
      </c>
    </row>
    <row r="581" spans="2:5" hidden="1">
      <c r="B581" s="356" t="s">
        <v>195</v>
      </c>
      <c r="C581" s="356">
        <v>23.8</v>
      </c>
      <c r="D581" s="356">
        <v>1814.1</v>
      </c>
      <c r="E581" s="356">
        <v>2.92</v>
      </c>
    </row>
    <row r="582" spans="2:5" hidden="1"/>
    <row r="583" spans="2:5" hidden="1">
      <c r="B583" s="375" t="s">
        <v>504</v>
      </c>
      <c r="C583" s="376" t="s">
        <v>537</v>
      </c>
    </row>
    <row r="584" spans="2:5" hidden="1">
      <c r="B584" s="375" t="s">
        <v>505</v>
      </c>
      <c r="C584" s="376" t="s">
        <v>538</v>
      </c>
    </row>
    <row r="585" spans="2:5" hidden="1">
      <c r="B585" s="375" t="s">
        <v>506</v>
      </c>
      <c r="C585" s="376" t="s">
        <v>537</v>
      </c>
    </row>
    <row r="586" spans="2:5" hidden="1">
      <c r="B586" s="375" t="s">
        <v>507</v>
      </c>
      <c r="C586" s="376" t="s">
        <v>537</v>
      </c>
    </row>
    <row r="587" spans="2:5" hidden="1">
      <c r="B587" s="375" t="s">
        <v>508</v>
      </c>
      <c r="C587" s="376" t="s">
        <v>539</v>
      </c>
    </row>
    <row r="588" spans="2:5" hidden="1">
      <c r="B588" s="375" t="s">
        <v>509</v>
      </c>
      <c r="C588" s="376" t="s">
        <v>540</v>
      </c>
    </row>
    <row r="589" spans="2:5" hidden="1">
      <c r="B589" s="375" t="s">
        <v>510</v>
      </c>
      <c r="C589" s="376" t="s">
        <v>541</v>
      </c>
    </row>
    <row r="590" spans="2:5" hidden="1">
      <c r="B590" s="375" t="s">
        <v>511</v>
      </c>
      <c r="C590" s="376" t="s">
        <v>540</v>
      </c>
    </row>
    <row r="591" spans="2:5" hidden="1">
      <c r="B591" s="375" t="s">
        <v>512</v>
      </c>
      <c r="C591" s="376" t="s">
        <v>542</v>
      </c>
    </row>
    <row r="592" spans="2:5" hidden="1">
      <c r="B592" s="375" t="s">
        <v>513</v>
      </c>
      <c r="C592" s="376" t="s">
        <v>542</v>
      </c>
    </row>
    <row r="593" spans="2:3" hidden="1">
      <c r="B593" s="375" t="s">
        <v>514</v>
      </c>
      <c r="C593" s="376" t="s">
        <v>537</v>
      </c>
    </row>
    <row r="594" spans="2:3" hidden="1">
      <c r="B594" s="375" t="s">
        <v>515</v>
      </c>
      <c r="C594" s="376" t="s">
        <v>543</v>
      </c>
    </row>
    <row r="595" spans="2:3" hidden="1">
      <c r="B595" s="375" t="s">
        <v>516</v>
      </c>
      <c r="C595" s="376" t="s">
        <v>544</v>
      </c>
    </row>
    <row r="596" spans="2:3" hidden="1">
      <c r="B596" s="375" t="s">
        <v>517</v>
      </c>
      <c r="C596" s="376" t="s">
        <v>545</v>
      </c>
    </row>
    <row r="597" spans="2:3" hidden="1">
      <c r="B597" s="375" t="s">
        <v>518</v>
      </c>
      <c r="C597" s="376" t="s">
        <v>545</v>
      </c>
    </row>
    <row r="598" spans="2:3" hidden="1">
      <c r="B598" s="375" t="s">
        <v>519</v>
      </c>
      <c r="C598" s="376" t="s">
        <v>543</v>
      </c>
    </row>
    <row r="599" spans="2:3" hidden="1">
      <c r="B599" s="375" t="s">
        <v>520</v>
      </c>
      <c r="C599" s="376" t="s">
        <v>545</v>
      </c>
    </row>
    <row r="600" spans="2:3" hidden="1">
      <c r="B600" s="375" t="s">
        <v>521</v>
      </c>
      <c r="C600" s="376" t="s">
        <v>543</v>
      </c>
    </row>
    <row r="601" spans="2:3" hidden="1">
      <c r="B601" s="375" t="s">
        <v>522</v>
      </c>
      <c r="C601" s="376" t="s">
        <v>546</v>
      </c>
    </row>
    <row r="602" spans="2:3" hidden="1">
      <c r="B602" s="375" t="s">
        <v>523</v>
      </c>
      <c r="C602" s="376" t="s">
        <v>546</v>
      </c>
    </row>
    <row r="603" spans="2:3" hidden="1">
      <c r="B603" s="375" t="s">
        <v>524</v>
      </c>
      <c r="C603" s="376" t="s">
        <v>537</v>
      </c>
    </row>
    <row r="604" spans="2:3" hidden="1">
      <c r="B604" s="375" t="s">
        <v>623</v>
      </c>
      <c r="C604" s="376" t="s">
        <v>547</v>
      </c>
    </row>
    <row r="605" spans="2:3" hidden="1">
      <c r="B605" s="375" t="s">
        <v>624</v>
      </c>
      <c r="C605" s="376" t="s">
        <v>537</v>
      </c>
    </row>
    <row r="606" spans="2:3" hidden="1">
      <c r="B606" s="375" t="s">
        <v>525</v>
      </c>
      <c r="C606" s="376" t="s">
        <v>548</v>
      </c>
    </row>
    <row r="607" spans="2:3" hidden="1">
      <c r="B607" s="375" t="s">
        <v>526</v>
      </c>
      <c r="C607" s="376" t="s">
        <v>548</v>
      </c>
    </row>
    <row r="608" spans="2:3" hidden="1">
      <c r="B608" s="375" t="s">
        <v>527</v>
      </c>
      <c r="C608" s="376" t="s">
        <v>537</v>
      </c>
    </row>
    <row r="609" spans="2:3" hidden="1">
      <c r="B609" s="375" t="s">
        <v>528</v>
      </c>
      <c r="C609" s="376" t="s">
        <v>545</v>
      </c>
    </row>
    <row r="610" spans="2:3" hidden="1">
      <c r="B610" s="375" t="s">
        <v>529</v>
      </c>
      <c r="C610" s="376" t="s">
        <v>549</v>
      </c>
    </row>
    <row r="611" spans="2:3" hidden="1">
      <c r="B611" s="375" t="s">
        <v>530</v>
      </c>
      <c r="C611" s="376" t="s">
        <v>549</v>
      </c>
    </row>
    <row r="612" spans="2:3" hidden="1">
      <c r="B612" s="375" t="s">
        <v>531</v>
      </c>
      <c r="C612" s="376" t="s">
        <v>550</v>
      </c>
    </row>
    <row r="613" spans="2:3" hidden="1">
      <c r="B613" s="375" t="s">
        <v>532</v>
      </c>
      <c r="C613" s="376" t="s">
        <v>549</v>
      </c>
    </row>
    <row r="614" spans="2:3" hidden="1">
      <c r="B614" s="375" t="s">
        <v>533</v>
      </c>
      <c r="C614" s="376" t="s">
        <v>550</v>
      </c>
    </row>
    <row r="615" spans="2:3" hidden="1">
      <c r="B615" s="375" t="s">
        <v>534</v>
      </c>
      <c r="C615" s="376" t="s">
        <v>549</v>
      </c>
    </row>
    <row r="616" spans="2:3" hidden="1">
      <c r="B616" s="375" t="s">
        <v>535</v>
      </c>
      <c r="C616" s="376" t="s">
        <v>549</v>
      </c>
    </row>
    <row r="617" spans="2:3" hidden="1">
      <c r="B617" s="375" t="s">
        <v>536</v>
      </c>
      <c r="C617" s="376" t="s">
        <v>549</v>
      </c>
    </row>
  </sheetData>
  <sortState ref="S3:S28">
    <sortCondition ref="S3:S28"/>
  </sortState>
  <mergeCells count="92">
    <mergeCell ref="D291:D292"/>
    <mergeCell ref="A305:A306"/>
    <mergeCell ref="B305:B306"/>
    <mergeCell ref="C305:C306"/>
    <mergeCell ref="C315:C316"/>
    <mergeCell ref="A351:A352"/>
    <mergeCell ref="A369:A370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5:A316"/>
    <mergeCell ref="B315:B316"/>
    <mergeCell ref="A322:A323"/>
    <mergeCell ref="B322:B323"/>
    <mergeCell ref="A333:A334"/>
    <mergeCell ref="B333:B334"/>
    <mergeCell ref="C351:C352"/>
    <mergeCell ref="C369:C370"/>
    <mergeCell ref="B202:B203"/>
    <mergeCell ref="B351:B352"/>
    <mergeCell ref="B369:B370"/>
    <mergeCell ref="B263:B264"/>
    <mergeCell ref="C277:C278"/>
    <mergeCell ref="B250:B251"/>
    <mergeCell ref="C291:C292"/>
    <mergeCell ref="C322:C323"/>
    <mergeCell ref="C333:C334"/>
    <mergeCell ref="C250:C251"/>
    <mergeCell ref="C263:C26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105:C106"/>
    <mergeCell ref="D105:D106"/>
    <mergeCell ref="E105:E106"/>
    <mergeCell ref="F105:F106"/>
    <mergeCell ref="F83:F84"/>
    <mergeCell ref="E83:E84"/>
    <mergeCell ref="E128:E129"/>
    <mergeCell ref="F128:F129"/>
    <mergeCell ref="C177:C178"/>
    <mergeCell ref="D132:D133"/>
    <mergeCell ref="E132:E133"/>
    <mergeCell ref="F132:F133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A399:A400"/>
    <mergeCell ref="B399:B400"/>
    <mergeCell ref="C399:C400"/>
    <mergeCell ref="A377:A378"/>
    <mergeCell ref="B377:B378"/>
    <mergeCell ref="C377:C378"/>
    <mergeCell ref="C535:C536"/>
    <mergeCell ref="A432:A433"/>
    <mergeCell ref="B432:B433"/>
    <mergeCell ref="C432:C433"/>
    <mergeCell ref="A479:A480"/>
    <mergeCell ref="B479:B480"/>
    <mergeCell ref="C479:C480"/>
    <mergeCell ref="A503:A504"/>
    <mergeCell ref="B503:B504"/>
    <mergeCell ref="C503:C504"/>
    <mergeCell ref="A456:A457"/>
    <mergeCell ref="B456:B457"/>
    <mergeCell ref="C456:C457"/>
    <mergeCell ref="A535:A536"/>
    <mergeCell ref="B535:B536"/>
  </mergeCells>
  <phoneticPr fontId="2" type="noConversion"/>
  <conditionalFormatting sqref="E535:AM535 E503:AM503 AH490:AM490 AH459:AM459 E456:AM456 E493:AM493 E432:AM432 AH434:AM434 AH482:AM482 E479:AM480 AH506:AM506 AH513:AM513 AH401:AM401 E399:AM399 AH408:AM415 E377:AM377 AH371:AM371 AH339:AM339 AH366:AM366 AH265:AM265 AH237:AM237 AH218:AM218 AH250:AM250 AH202:AM202 AH263:AM263 E351:AM351 AI277:AM277 AI291:AM291 AH305:AM305 AH315:AM315 AH322:AM322 E333:AM333 AH357:AM357 E369:AM369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2 D453 D477 D500 D309:AG309">
    <cfRule type="cellIs" dxfId="10" priority="27" stopIfTrue="1" operator="equal">
      <formula>"Nie"</formula>
    </cfRule>
  </conditionalFormatting>
  <conditionalFormatting sqref="D518:AG518">
    <cfRule type="expression" dxfId="9" priority="11" stopIfTrue="1">
      <formula>$C518=""</formula>
    </cfRule>
  </conditionalFormatting>
  <conditionalFormatting sqref="D519:AG519">
    <cfRule type="expression" dxfId="8" priority="10" stopIfTrue="1">
      <formula>$C519=""</formula>
    </cfRule>
  </conditionalFormatting>
  <conditionalFormatting sqref="D520:AG520">
    <cfRule type="expression" dxfId="7" priority="9" stopIfTrue="1">
      <formula>$C520=""</formula>
    </cfRule>
  </conditionalFormatting>
  <conditionalFormatting sqref="D521:AG521">
    <cfRule type="expression" dxfId="6" priority="8" stopIfTrue="1">
      <formula>$C521=""</formula>
    </cfRule>
  </conditionalFormatting>
  <conditionalFormatting sqref="D522:AG522">
    <cfRule type="expression" dxfId="5" priority="7" stopIfTrue="1">
      <formula>$C522=""</formula>
    </cfRule>
  </conditionalFormatting>
  <conditionalFormatting sqref="D523:AG523">
    <cfRule type="expression" dxfId="4" priority="6" stopIfTrue="1">
      <formula>$C523=""</formula>
    </cfRule>
  </conditionalFormatting>
  <conditionalFormatting sqref="D524:AG524">
    <cfRule type="expression" dxfId="3" priority="5" stopIfTrue="1">
      <formula>$C524=""</formula>
    </cfRule>
  </conditionalFormatting>
  <conditionalFormatting sqref="D527:AG527">
    <cfRule type="expression" dxfId="2" priority="4" stopIfTrue="1">
      <formula>$C527=""</formula>
    </cfRule>
  </conditionalFormatting>
  <conditionalFormatting sqref="D528:AG528">
    <cfRule type="expression" dxfId="1" priority="3" stopIfTrue="1">
      <formula>$C528=""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4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5:C548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3">
      <formula1>0</formula1>
    </dataValidation>
    <dataValidation operator="greaterThanOrEqual" allowBlank="1" showErrorMessage="1" prompt="Proszę określić koszty dla całego roku." sqref="D317:AG319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0:AG330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6</vt:i4>
      </vt:variant>
    </vt:vector>
  </HeadingPairs>
  <TitlesOfParts>
    <vt:vector size="8" baseType="lpstr">
      <vt:lpstr>Dane</vt:lpstr>
      <vt:lpstr>Analiza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Magdalena Rynkun</cp:lastModifiedBy>
  <cp:lastPrinted>2008-04-14T21:19:16Z</cp:lastPrinted>
  <dcterms:created xsi:type="dcterms:W3CDTF">2007-04-25T13:25:36Z</dcterms:created>
  <dcterms:modified xsi:type="dcterms:W3CDTF">2016-10-24T09:04:39Z</dcterms:modified>
</cp:coreProperties>
</file>